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_2025/VZMR/01 Stavební práce/01 Otv/VD Kořensko - oprava protikorozních ochran uzávěrů/Podklady/"/>
    </mc:Choice>
  </mc:AlternateContent>
  <xr:revisionPtr revIDLastSave="2" documentId="13_ncr:1_{A788D57A-24C4-41B2-918F-9AF5C997FEC4}" xr6:coauthVersionLast="47" xr6:coauthVersionMax="47" xr10:uidLastSave="{F21E8C4A-6B11-4ADF-80D4-7EF98769EA43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4347a - Stavební objekt" sheetId="2" r:id="rId2"/>
    <sheet name="4347b - Vedlejší rozpočto..." sheetId="3" r:id="rId3"/>
  </sheets>
  <definedNames>
    <definedName name="_xlnm._FilterDatabase" localSheetId="1" hidden="1">'4347a - Stavební objekt'!$C$120:$K$136</definedName>
    <definedName name="_xlnm._FilterDatabase" localSheetId="2" hidden="1">'4347b - Vedlejší rozpočto...'!$C$116:$K$137</definedName>
    <definedName name="_xlnm.Print_Titles" localSheetId="1">'4347a - Stavební objekt'!$120:$120</definedName>
    <definedName name="_xlnm.Print_Titles" localSheetId="2">'4347b - Vedlejší rozpočto...'!$116:$116</definedName>
    <definedName name="_xlnm.Print_Titles" localSheetId="0">'Rekapitulace stavby'!$92:$92</definedName>
    <definedName name="_xlnm.Print_Area" localSheetId="1">'4347a - Stavební objekt'!$C$4:$J$76,'4347a - Stavební objekt'!$C$82:$J$102,'4347a - Stavební objekt'!$C$108:$J$136</definedName>
    <definedName name="_xlnm.Print_Area" localSheetId="2">'4347b - Vedlejší rozpočto...'!$C$4:$J$76,'4347b - Vedlejší rozpočto...'!$C$82:$J$98,'4347b - Vedlejší rozpočto...'!$C$104:$J$137</definedName>
    <definedName name="_xlnm.Print_Area" localSheetId="0">'Rekapitulace stavby'!$D$4:$AO$76,'Rekapitulace stavby'!$C$82:$AQ$97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1" i="3"/>
  <c r="E109" i="3"/>
  <c r="F89" i="3"/>
  <c r="E87" i="3"/>
  <c r="J21" i="3"/>
  <c r="E21" i="3"/>
  <c r="J113" i="3" s="1"/>
  <c r="J20" i="3"/>
  <c r="F92" i="3"/>
  <c r="J15" i="3"/>
  <c r="E15" i="3"/>
  <c r="F113" i="3" s="1"/>
  <c r="J14" i="3"/>
  <c r="J89" i="3"/>
  <c r="E7" i="3"/>
  <c r="E85" i="3"/>
  <c r="J37" i="2"/>
  <c r="J36" i="2"/>
  <c r="AY95" i="1" s="1"/>
  <c r="J35" i="2"/>
  <c r="AX95" i="1" s="1"/>
  <c r="BI135" i="2"/>
  <c r="BH135" i="2"/>
  <c r="BG135" i="2"/>
  <c r="BF135" i="2"/>
  <c r="T135" i="2"/>
  <c r="T134" i="2" s="1"/>
  <c r="R135" i="2"/>
  <c r="R134" i="2" s="1"/>
  <c r="P135" i="2"/>
  <c r="P134" i="2" s="1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T123" i="2" s="1"/>
  <c r="T122" i="2" s="1"/>
  <c r="R124" i="2"/>
  <c r="R123" i="2" s="1"/>
  <c r="R122" i="2" s="1"/>
  <c r="P124" i="2"/>
  <c r="P123" i="2"/>
  <c r="P122" i="2" s="1"/>
  <c r="F115" i="2"/>
  <c r="E113" i="2"/>
  <c r="F89" i="2"/>
  <c r="E87" i="2"/>
  <c r="J21" i="2"/>
  <c r="E21" i="2"/>
  <c r="J117" i="2" s="1"/>
  <c r="J20" i="2"/>
  <c r="F92" i="2"/>
  <c r="J15" i="2"/>
  <c r="E15" i="2"/>
  <c r="F117" i="2" s="1"/>
  <c r="J14" i="2"/>
  <c r="J115" i="2"/>
  <c r="E7" i="2"/>
  <c r="E85" i="2"/>
  <c r="AM90" i="1"/>
  <c r="AM89" i="1"/>
  <c r="L89" i="1"/>
  <c r="AM87" i="1"/>
  <c r="L87" i="1"/>
  <c r="L85" i="1"/>
  <c r="L84" i="1"/>
  <c r="AS94" i="1"/>
  <c r="BK130" i="2"/>
  <c r="J128" i="2"/>
  <c r="J135" i="2"/>
  <c r="BK131" i="3"/>
  <c r="J137" i="3"/>
  <c r="J124" i="3"/>
  <c r="J136" i="3"/>
  <c r="J128" i="3"/>
  <c r="J130" i="2"/>
  <c r="J124" i="2"/>
  <c r="J132" i="2"/>
  <c r="J135" i="3"/>
  <c r="J131" i="3"/>
  <c r="BK120" i="3"/>
  <c r="BK134" i="3"/>
  <c r="BK132" i="3"/>
  <c r="J129" i="3"/>
  <c r="BK126" i="3"/>
  <c r="J120" i="3"/>
  <c r="BK136" i="3"/>
  <c r="BK128" i="3"/>
  <c r="BK119" i="3"/>
  <c r="BK133" i="3"/>
  <c r="BK129" i="3"/>
  <c r="BK124" i="3"/>
  <c r="BK128" i="2"/>
  <c r="BK124" i="2"/>
  <c r="BK132" i="2"/>
  <c r="BK135" i="2"/>
  <c r="BK137" i="3"/>
  <c r="J134" i="3"/>
  <c r="J122" i="3"/>
  <c r="J133" i="3"/>
  <c r="BK122" i="3"/>
  <c r="BK135" i="3"/>
  <c r="J132" i="3"/>
  <c r="J126" i="3"/>
  <c r="J119" i="3"/>
  <c r="P127" i="2" l="1"/>
  <c r="P126" i="2"/>
  <c r="P121" i="2"/>
  <c r="AU95" i="1"/>
  <c r="BK127" i="2"/>
  <c r="J127" i="2"/>
  <c r="J100" i="2"/>
  <c r="R118" i="3"/>
  <c r="R117" i="3" s="1"/>
  <c r="T127" i="2"/>
  <c r="T126" i="2"/>
  <c r="T121" i="2"/>
  <c r="BK118" i="3"/>
  <c r="BK117" i="3"/>
  <c r="J117" i="3"/>
  <c r="J96" i="3"/>
  <c r="P118" i="3"/>
  <c r="P117" i="3"/>
  <c r="AU96" i="1"/>
  <c r="R127" i="2"/>
  <c r="R126" i="2" s="1"/>
  <c r="R121" i="2" s="1"/>
  <c r="T118" i="3"/>
  <c r="T117" i="3"/>
  <c r="BK123" i="2"/>
  <c r="J123" i="2"/>
  <c r="J98" i="2"/>
  <c r="BK134" i="2"/>
  <c r="J134" i="2" s="1"/>
  <c r="J101" i="2" s="1"/>
  <c r="J91" i="3"/>
  <c r="E107" i="3"/>
  <c r="F114" i="3"/>
  <c r="BK122" i="2"/>
  <c r="J122" i="2"/>
  <c r="J97" i="2"/>
  <c r="J111" i="3"/>
  <c r="BE126" i="3"/>
  <c r="BE131" i="3"/>
  <c r="BE132" i="3"/>
  <c r="BE134" i="3"/>
  <c r="BE129" i="3"/>
  <c r="BE133" i="3"/>
  <c r="BE136" i="3"/>
  <c r="BE137" i="3"/>
  <c r="F91" i="3"/>
  <c r="BE119" i="3"/>
  <c r="BE120" i="3"/>
  <c r="BE122" i="3"/>
  <c r="BE124" i="3"/>
  <c r="BE128" i="3"/>
  <c r="BE135" i="3"/>
  <c r="J89" i="2"/>
  <c r="J91" i="2"/>
  <c r="E111" i="2"/>
  <c r="F118" i="2"/>
  <c r="F91" i="2"/>
  <c r="BE128" i="2"/>
  <c r="BE130" i="2"/>
  <c r="BE132" i="2"/>
  <c r="BE124" i="2"/>
  <c r="BE135" i="2"/>
  <c r="J34" i="2"/>
  <c r="AW95" i="1"/>
  <c r="F36" i="2"/>
  <c r="BC95" i="1"/>
  <c r="F37" i="3"/>
  <c r="BD96" i="1"/>
  <c r="F35" i="2"/>
  <c r="BB95" i="1"/>
  <c r="F34" i="2"/>
  <c r="BA95" i="1"/>
  <c r="F37" i="2"/>
  <c r="BD95" i="1"/>
  <c r="J34" i="3"/>
  <c r="AW96" i="1"/>
  <c r="F36" i="3"/>
  <c r="BC96" i="1"/>
  <c r="F35" i="3"/>
  <c r="BB96" i="1"/>
  <c r="F34" i="3"/>
  <c r="BA96" i="1" s="1"/>
  <c r="J118" i="3" l="1"/>
  <c r="J97" i="3" s="1"/>
  <c r="BK126" i="2"/>
  <c r="BK121" i="2" s="1"/>
  <c r="J121" i="2" s="1"/>
  <c r="J96" i="2" s="1"/>
  <c r="J126" i="2"/>
  <c r="J99" i="2" s="1"/>
  <c r="J30" i="3"/>
  <c r="AG96" i="1" s="1"/>
  <c r="J33" i="2"/>
  <c r="AV95" i="1"/>
  <c r="AT95" i="1" s="1"/>
  <c r="AU94" i="1"/>
  <c r="F33" i="2"/>
  <c r="AZ95" i="1"/>
  <c r="BA94" i="1"/>
  <c r="AW94" i="1" s="1"/>
  <c r="AK30" i="1" s="1"/>
  <c r="BD94" i="1"/>
  <c r="W33" i="1" s="1"/>
  <c r="BB94" i="1"/>
  <c r="AX94" i="1"/>
  <c r="F33" i="3"/>
  <c r="AZ96" i="1" s="1"/>
  <c r="BC94" i="1"/>
  <c r="AY94" i="1"/>
  <c r="J33" i="3"/>
  <c r="AV96" i="1" s="1"/>
  <c r="AT96" i="1" s="1"/>
  <c r="AN96" i="1" l="1"/>
  <c r="J39" i="3"/>
  <c r="AZ94" i="1"/>
  <c r="AV94" i="1"/>
  <c r="AK29" i="1"/>
  <c r="W30" i="1"/>
  <c r="W31" i="1"/>
  <c r="W32" i="1"/>
  <c r="J30" i="2"/>
  <c r="AG95" i="1" s="1"/>
  <c r="AG94" i="1" s="1"/>
  <c r="AK26" i="1" s="1"/>
  <c r="AK35" i="1" l="1"/>
  <c r="J39" i="2"/>
  <c r="AN95" i="1"/>
  <c r="AT94" i="1"/>
  <c r="W29" i="1"/>
  <c r="AN94" i="1" l="1"/>
</calcChain>
</file>

<file path=xl/sharedStrings.xml><?xml version="1.0" encoding="utf-8"?>
<sst xmlns="http://schemas.openxmlformats.org/spreadsheetml/2006/main" count="699" uniqueCount="209">
  <si>
    <t>Export Komplet</t>
  </si>
  <si>
    <t/>
  </si>
  <si>
    <t>2.0</t>
  </si>
  <si>
    <t>False</t>
  </si>
  <si>
    <t>{f11ab769-5d7c-4e01-a4d2-f1a326ad0b9e}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</si>
  <si>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</si>
  <si>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</si>
  <si>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</si>
  <si>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</si>
  <si>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</si>
  <si>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</si>
  <si>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</si>
  <si>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</si>
  <si>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</si>
  <si>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St4347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</si>
  <si>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</si>
  <si>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</si>
  <si>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Kořensko - oprava protikorozních ochran uzávěrů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</si>
  <si>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</si>
  <si>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</si>
  <si>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</si>
  <si>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</si>
  <si>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</si>
  <si>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</si>
  <si>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</si>
  <si>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</si>
  <si>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</si>
  <si>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</si>
  <si>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</si>
  <si>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</si>
  <si>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</si>
  <si>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</si>
  <si>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</si>
  <si>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</si>
  <si>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</si>
  <si>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</si>
  <si>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</si>
  <si>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</si>
  <si>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</si>
  <si>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</si>
  <si>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</si>
  <si>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</si>
  <si>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</si>
  <si>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</si>
  <si>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</si>
  <si>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</si>
  <si>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</si>
  <si>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</si>
  <si>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</si>
  <si>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</si>
  <si>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</si>
  <si>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</si>
  <si>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</si>
  <si>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</si>
  <si>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</si>
  <si>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</si>
  <si>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</si>
  <si>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</si>
  <si>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</si>
  <si>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</si>
  <si>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</si>
  <si>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</si>
  <si>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</si>
  <si>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</si>
  <si>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</si>
  <si>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</si>
  <si>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</si>
  <si>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</si>
  <si>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</si>
  <si>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</si>
  <si>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</si>
  <si>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</si>
  <si>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</si>
  <si>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</si>
  <si>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</si>
  <si>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</si>
  <si>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4347a</t>
  </si>
  <si>
    <t>Stavební objekt</t>
  </si>
  <si>
    <t>STA</t>
  </si>
  <si>
    <t>1</t>
  </si>
  <si>
    <t>{9ba25da0-6037-4596-8c39-44fae447faf1}</t>
  </si>
  <si>
    <t>2</t>
  </si>
  <si>
    <t>4347b</t>
  </si>
  <si>
    <t>Vedlejší rozpočtové náklady</t>
  </si>
  <si>
    <t>{76ba3e5d-3b3f-45af-9a95-3a67dbe8969a}</t>
  </si>
  <si>
    <t>KRYCÍ LIST SOUPISU PRACÍ</t>
  </si>
  <si>
    <t>Objekt:</t>
  </si>
  <si>
    <t>4347a - Stavební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</si>
  <si>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</si>
  <si>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</si>
  <si>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</si>
  <si>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</si>
  <si>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</si>
  <si>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</si>
  <si>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</si>
  <si>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</si>
  <si>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762 - Ostatní práce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</si>
  <si>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</si>
  <si>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</si>
  <si>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</si>
  <si>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</si>
  <si>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</si>
  <si>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</si>
  <si>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</si>
  <si>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</si>
  <si>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</si>
  <si>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</si>
  <si>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</si>
  <si>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</si>
  <si>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</si>
  <si>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</si>
  <si>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</si>
  <si>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</si>
  <si>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</si>
  <si>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</si>
  <si>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</si>
  <si>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</si>
  <si>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94311111R</t>
  </si>
  <si>
    <t>Lešení</t>
  </si>
  <si>
    <t>kpl</t>
  </si>
  <si>
    <t>4</t>
  </si>
  <si>
    <t>964764659</t>
  </si>
  <si>
    <t>P</t>
  </si>
  <si>
    <t>Poznámka k položce:_x000D_
montáž a demontáž lešení, 190 m2_x000D_
viz. navržená technická specifikace opravy</t>
  </si>
  <si>
    <t>PSV</t>
  </si>
  <si>
    <t>Práce a dodávky PSV</t>
  </si>
  <si>
    <t>762</t>
  </si>
  <si>
    <t>Ostatní práce</t>
  </si>
  <si>
    <t>76210-R</t>
  </si>
  <si>
    <t>Výměna prahového těsnění</t>
  </si>
  <si>
    <t>m</t>
  </si>
  <si>
    <t>16</t>
  </si>
  <si>
    <t>1636373004</t>
  </si>
  <si>
    <t>Poznámka k položce:_x000D_
vč. demontáže -  původní prahová guma Z. tl. 0,025 m</t>
  </si>
  <si>
    <t>3</t>
  </si>
  <si>
    <t>76220-R</t>
  </si>
  <si>
    <t>Výměna bočních těsnění</t>
  </si>
  <si>
    <t>1018804789</t>
  </si>
  <si>
    <t>Poznámka k položce:_x000D_
vč. dmontáže - původní notová pryž</t>
  </si>
  <si>
    <t>76230-R</t>
  </si>
  <si>
    <t>Výměna spojovacího materiálu, nerez</t>
  </si>
  <si>
    <t>ks</t>
  </si>
  <si>
    <t>-756228485</t>
  </si>
  <si>
    <t>Poznámka k položce:_x000D_
šrouby M12 včetně matice a podložky</t>
  </si>
  <si>
    <t>789</t>
  </si>
  <si>
    <t>Povrchové úpravy ocelových konstrukcí a technologických zařízení</t>
  </si>
  <si>
    <t>5</t>
  </si>
  <si>
    <t>78940-R</t>
  </si>
  <si>
    <t>Otryskání ploch konstrukcí, ochranný nátěr ocelových konstrukcí</t>
  </si>
  <si>
    <t>m2</t>
  </si>
  <si>
    <t>-278196352</t>
  </si>
  <si>
    <t>Poznámka k položce:_x000D_
Otryskání ploch konstrukcí na stupeň přípravy Sa 2 1/2_x000D_
otryskání 20 - 1) odstranění nátěru, 2) čištění před novým nátěrem vč. odvozu na skládku_x000D_
_x000D_
Ochranný nátěr ocelových kcí včetně metalizace, základového nátěru (barva světle červená) a vrchního nátěru (barva světle šedá),_x000D_
- na bázi EP, s vysokou životností kategorie H (15 - 25 let)._x000D_
- stupeň korozní agresivity prostředí min. C/II</t>
  </si>
  <si>
    <t>4347b - Vedlejší rozpočtové náklady</t>
  </si>
  <si>
    <t>VRN - Vedlejší rozpočtové náklady</t>
  </si>
  <si>
    <t>VRN</t>
  </si>
  <si>
    <t>0001</t>
  </si>
  <si>
    <t>Osazení hrazení potápěči</t>
  </si>
  <si>
    <t>-89664578</t>
  </si>
  <si>
    <t>0002</t>
  </si>
  <si>
    <t>Zařízení staveniště</t>
  </si>
  <si>
    <t>-1286999413</t>
  </si>
  <si>
    <t>Poznámka k položce:_x000D_
Zřízení, provoz a odstranění včetně nutných poplatků a opatření. Oplocení staveniště nebo jeho části, jeho další zabezpečení. Zajištění, provoz a údržba všech případných deponií a mezideponií a dočasných komunikací včetně uvedení dotčených ploch do původního stavu. Odvoz a likvidace odpadu ze staveniště, čištění komunikací a pod.</t>
  </si>
  <si>
    <t>0003</t>
  </si>
  <si>
    <t>Připojení energií</t>
  </si>
  <si>
    <t>-401977647</t>
  </si>
  <si>
    <t>Poznámka k položce:_x000D_
staveništní rozvaděč, zřízení, nájem, odstranění</t>
  </si>
  <si>
    <t>0004</t>
  </si>
  <si>
    <t>Ochranné plachty pod jezová tělesa</t>
  </si>
  <si>
    <t>-385146213</t>
  </si>
  <si>
    <t>Poznámka k položce:_x000D_
zabránění spadu otryskaných nátěrů do vody, vč. likvidace spadů a plachet zákonným způsobem</t>
  </si>
  <si>
    <t>0005</t>
  </si>
  <si>
    <t>Ochrana stávajících konstrukcí při tryskání</t>
  </si>
  <si>
    <t>1845671894</t>
  </si>
  <si>
    <t>Poznámka k položce:_x000D_
zakrytí geotextilií vč. likvidace geotextilie zákonným způsobem</t>
  </si>
  <si>
    <t>6</t>
  </si>
  <si>
    <t>0006</t>
  </si>
  <si>
    <t>Bariéra proti odtoku nečistot do dolní vody</t>
  </si>
  <si>
    <t>-1270193435</t>
  </si>
  <si>
    <t>7</t>
  </si>
  <si>
    <t>0007</t>
  </si>
  <si>
    <t>Realizační dokumentace stavby zhotovitele</t>
  </si>
  <si>
    <t>-1048672056</t>
  </si>
  <si>
    <t>Poznámka k položce:_x000D_
materiály, technologie a harmonogram prováděných prací odsouhlasený investorem stavby</t>
  </si>
  <si>
    <t>8</t>
  </si>
  <si>
    <t>0008</t>
  </si>
  <si>
    <t>Náklady na kontrolní zkoušky materiálů</t>
  </si>
  <si>
    <t>-686982366</t>
  </si>
  <si>
    <t>0009</t>
  </si>
  <si>
    <t>Náklady na kontrolní zkoušky při realizaci</t>
  </si>
  <si>
    <t>412864441</t>
  </si>
  <si>
    <t>10</t>
  </si>
  <si>
    <t>0010</t>
  </si>
  <si>
    <t>Dokumentace skutečného provedení satvby</t>
  </si>
  <si>
    <t>1844682571</t>
  </si>
  <si>
    <t>11</t>
  </si>
  <si>
    <t>0011</t>
  </si>
  <si>
    <t>Povodňový plán</t>
  </si>
  <si>
    <t>769500585</t>
  </si>
  <si>
    <t>0012</t>
  </si>
  <si>
    <t>Havarijní plán</t>
  </si>
  <si>
    <t>971462423</t>
  </si>
  <si>
    <t>13</t>
  </si>
  <si>
    <t>0013</t>
  </si>
  <si>
    <t>Náklady na opatření vyplývajících z požadavků BOZP</t>
  </si>
  <si>
    <t>-148849562</t>
  </si>
  <si>
    <t>14</t>
  </si>
  <si>
    <t>0014</t>
  </si>
  <si>
    <t>Zajištění fotodokumentace veškerých konstrukcí, která budou v průběhu výstavby skryty nebo zakryty</t>
  </si>
  <si>
    <t>-16671438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</si>
</sst>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>
      <selection activeCell="L90" sqref="L9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1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8" t="s">
        <v>14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R5" s="16"/>
      <c r="BE5" s="155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0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R6" s="16"/>
      <c r="BE6" s="156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6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/>
      <c r="AR8" s="16"/>
      <c r="BE8" s="156"/>
      <c r="BS8" s="13" t="s">
        <v>6</v>
      </c>
    </row>
    <row r="9" spans="1:74" ht="14.45" customHeight="1">
      <c r="B9" s="16"/>
      <c r="AR9" s="16"/>
      <c r="BE9" s="156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56"/>
      <c r="BS10" s="13" t="s">
        <v>6</v>
      </c>
    </row>
    <row r="11" spans="1:74" ht="18.399999999999999" customHeight="1">
      <c r="B11" s="16"/>
      <c r="E11" s="21" t="s">
        <v>21</v>
      </c>
      <c r="AK11" s="23" t="s">
        <v>25</v>
      </c>
      <c r="AN11" s="21" t="s">
        <v>1</v>
      </c>
      <c r="AR11" s="16"/>
      <c r="BE11" s="156"/>
      <c r="BS11" s="13" t="s">
        <v>6</v>
      </c>
    </row>
    <row r="12" spans="1:74" ht="6.95" customHeight="1">
      <c r="B12" s="16"/>
      <c r="AR12" s="16"/>
      <c r="BE12" s="156"/>
      <c r="BS12" s="13" t="s">
        <v>6</v>
      </c>
    </row>
    <row r="13" spans="1:74" ht="12" customHeight="1">
      <c r="B13" s="16"/>
      <c r="D13" s="23" t="s">
        <v>26</v>
      </c>
      <c r="AK13" s="23" t="s">
        <v>24</v>
      </c>
      <c r="AN13" s="25"/>
      <c r="AR13" s="16"/>
      <c r="BE13" s="156"/>
      <c r="BS13" s="13" t="s">
        <v>6</v>
      </c>
    </row>
    <row r="14" spans="1:74" ht="12.75">
      <c r="B14" s="16"/>
      <c r="E14" s="161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23" t="s">
        <v>25</v>
      </c>
      <c r="AN14" s="25"/>
      <c r="AR14" s="16"/>
      <c r="BE14" s="156"/>
      <c r="BS14" s="13" t="s">
        <v>6</v>
      </c>
    </row>
    <row r="15" spans="1:74" ht="6.95" customHeight="1">
      <c r="B15" s="16"/>
      <c r="AR15" s="16"/>
      <c r="BE15" s="156"/>
      <c r="BS15" s="13" t="s">
        <v>3</v>
      </c>
    </row>
    <row r="16" spans="1:74" ht="12" customHeight="1">
      <c r="B16" s="16"/>
      <c r="D16" s="23" t="s">
        <v>27</v>
      </c>
      <c r="AK16" s="23" t="s">
        <v>24</v>
      </c>
      <c r="AN16" s="21" t="s">
        <v>1</v>
      </c>
      <c r="AR16" s="16"/>
      <c r="BE16" s="156"/>
      <c r="BS16" s="13" t="s">
        <v>3</v>
      </c>
    </row>
    <row r="17" spans="2:71" ht="18.399999999999999" customHeight="1">
      <c r="B17" s="16"/>
      <c r="E17" s="21" t="s">
        <v>21</v>
      </c>
      <c r="AK17" s="23" t="s">
        <v>25</v>
      </c>
      <c r="AN17" s="21" t="s">
        <v>1</v>
      </c>
      <c r="AR17" s="16"/>
      <c r="BE17" s="156"/>
      <c r="BS17" s="13" t="s">
        <v>28</v>
      </c>
    </row>
    <row r="18" spans="2:71" ht="6.95" customHeight="1">
      <c r="B18" s="16"/>
      <c r="AR18" s="16"/>
      <c r="BE18" s="156"/>
      <c r="BS18" s="13" t="s">
        <v>6</v>
      </c>
    </row>
    <row r="19" spans="2:71" ht="12" customHeight="1">
      <c r="B19" s="16"/>
      <c r="D19" s="23" t="s">
        <v>29</v>
      </c>
      <c r="AK19" s="23" t="s">
        <v>24</v>
      </c>
      <c r="AN19" s="21" t="s">
        <v>1</v>
      </c>
      <c r="AR19" s="16"/>
      <c r="BE19" s="156"/>
      <c r="BS19" s="13" t="s">
        <v>6</v>
      </c>
    </row>
    <row r="20" spans="2:71" ht="18.399999999999999" customHeight="1">
      <c r="B20" s="16"/>
      <c r="E20" s="21"/>
      <c r="AK20" s="23" t="s">
        <v>25</v>
      </c>
      <c r="AN20" s="21" t="s">
        <v>1</v>
      </c>
      <c r="AR20" s="16"/>
      <c r="BE20" s="156"/>
      <c r="BS20" s="13" t="s">
        <v>28</v>
      </c>
    </row>
    <row r="21" spans="2:71" ht="6.95" customHeight="1">
      <c r="B21" s="16"/>
      <c r="AR21" s="16"/>
      <c r="BE21" s="156"/>
    </row>
    <row r="22" spans="2:71" ht="12" customHeight="1">
      <c r="B22" s="16"/>
      <c r="D22" s="23" t="s">
        <v>30</v>
      </c>
      <c r="AR22" s="16"/>
      <c r="BE22" s="156"/>
    </row>
    <row r="23" spans="2:71" ht="16.5" customHeight="1">
      <c r="B23" s="16"/>
      <c r="E23" s="163" t="s">
        <v>1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R23" s="16"/>
      <c r="BE23" s="156"/>
    </row>
    <row r="24" spans="2:71" ht="6.95" customHeight="1">
      <c r="B24" s="16"/>
      <c r="AR24" s="16"/>
      <c r="BE24" s="156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6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4">
        <f>ROUND(AG94,2)</f>
        <v>0</v>
      </c>
      <c r="AL26" s="165"/>
      <c r="AM26" s="165"/>
      <c r="AN26" s="165"/>
      <c r="AO26" s="165"/>
      <c r="AR26" s="28"/>
      <c r="BE26" s="156"/>
    </row>
    <row r="27" spans="2:71" s="1" customFormat="1" ht="6.95" customHeight="1">
      <c r="B27" s="28"/>
      <c r="AR27" s="28"/>
      <c r="BE27" s="156"/>
    </row>
    <row r="28" spans="2:71" s="1" customFormat="1" ht="12.75">
      <c r="B28" s="28"/>
      <c r="L28" s="166" t="s">
        <v>32</v>
      </c>
      <c r="M28" s="166"/>
      <c r="N28" s="166"/>
      <c r="O28" s="166"/>
      <c r="P28" s="166"/>
      <c r="W28" s="166" t="s">
        <v>33</v>
      </c>
      <c r="X28" s="166"/>
      <c r="Y28" s="166"/>
      <c r="Z28" s="166"/>
      <c r="AA28" s="166"/>
      <c r="AB28" s="166"/>
      <c r="AC28" s="166"/>
      <c r="AD28" s="166"/>
      <c r="AE28" s="166"/>
      <c r="AK28" s="166" t="s">
        <v>34</v>
      </c>
      <c r="AL28" s="166"/>
      <c r="AM28" s="166"/>
      <c r="AN28" s="166"/>
      <c r="AO28" s="166"/>
      <c r="AR28" s="28"/>
      <c r="BE28" s="156"/>
    </row>
    <row r="29" spans="2:71" s="2" customFormat="1" ht="14.45" customHeight="1">
      <c r="B29" s="32"/>
      <c r="D29" s="23" t="s">
        <v>35</v>
      </c>
      <c r="F29" s="23" t="s">
        <v>36</v>
      </c>
      <c r="L29" s="169">
        <v>0.21</v>
      </c>
      <c r="M29" s="168"/>
      <c r="N29" s="168"/>
      <c r="O29" s="168"/>
      <c r="P29" s="168"/>
      <c r="W29" s="167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K29" s="167">
        <f>ROUND(AV94, 2)</f>
        <v>0</v>
      </c>
      <c r="AL29" s="168"/>
      <c r="AM29" s="168"/>
      <c r="AN29" s="168"/>
      <c r="AO29" s="168"/>
      <c r="AR29" s="32"/>
      <c r="BE29" s="157"/>
    </row>
    <row r="30" spans="2:71" s="2" customFormat="1" ht="14.45" customHeight="1">
      <c r="B30" s="32"/>
      <c r="F30" s="23" t="s">
        <v>37</v>
      </c>
      <c r="L30" s="169">
        <v>0.12</v>
      </c>
      <c r="M30" s="168"/>
      <c r="N30" s="168"/>
      <c r="O30" s="168"/>
      <c r="P30" s="168"/>
      <c r="W30" s="167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7">
        <f>ROUND(AW94, 2)</f>
        <v>0</v>
      </c>
      <c r="AL30" s="168"/>
      <c r="AM30" s="168"/>
      <c r="AN30" s="168"/>
      <c r="AO30" s="168"/>
      <c r="AR30" s="32"/>
      <c r="BE30" s="157"/>
    </row>
    <row r="31" spans="2:71" s="2" customFormat="1" ht="14.45" hidden="1" customHeight="1">
      <c r="B31" s="32"/>
      <c r="F31" s="23" t="s">
        <v>38</v>
      </c>
      <c r="L31" s="169">
        <v>0.21</v>
      </c>
      <c r="M31" s="168"/>
      <c r="N31" s="168"/>
      <c r="O31" s="168"/>
      <c r="P31" s="168"/>
      <c r="W31" s="167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32"/>
      <c r="BE31" s="157"/>
    </row>
    <row r="32" spans="2:71" s="2" customFormat="1" ht="14.45" hidden="1" customHeight="1">
      <c r="B32" s="32"/>
      <c r="F32" s="23" t="s">
        <v>39</v>
      </c>
      <c r="L32" s="169">
        <v>0.12</v>
      </c>
      <c r="M32" s="168"/>
      <c r="N32" s="168"/>
      <c r="O32" s="168"/>
      <c r="P32" s="168"/>
      <c r="W32" s="167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32"/>
      <c r="BE32" s="157"/>
    </row>
    <row r="33" spans="2:57" s="2" customFormat="1" ht="14.45" hidden="1" customHeight="1">
      <c r="B33" s="32"/>
      <c r="F33" s="23" t="s">
        <v>40</v>
      </c>
      <c r="L33" s="169">
        <v>0</v>
      </c>
      <c r="M33" s="168"/>
      <c r="N33" s="168"/>
      <c r="O33" s="168"/>
      <c r="P33" s="168"/>
      <c r="W33" s="167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7">
        <v>0</v>
      </c>
      <c r="AL33" s="168"/>
      <c r="AM33" s="168"/>
      <c r="AN33" s="168"/>
      <c r="AO33" s="168"/>
      <c r="AR33" s="32"/>
      <c r="BE33" s="157"/>
    </row>
    <row r="34" spans="2:57" s="1" customFormat="1" ht="6.95" customHeight="1">
      <c r="B34" s="28"/>
      <c r="AR34" s="28"/>
      <c r="BE34" s="156"/>
    </row>
    <row r="35" spans="2:57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70" t="s">
        <v>43</v>
      </c>
      <c r="Y35" s="171"/>
      <c r="Z35" s="171"/>
      <c r="AA35" s="171"/>
      <c r="AB35" s="171"/>
      <c r="AC35" s="35"/>
      <c r="AD35" s="35"/>
      <c r="AE35" s="35"/>
      <c r="AF35" s="35"/>
      <c r="AG35" s="35"/>
      <c r="AH35" s="35"/>
      <c r="AI35" s="35"/>
      <c r="AJ35" s="35"/>
      <c r="AK35" s="172">
        <f>SUM(AK26:AK33)</f>
        <v>0</v>
      </c>
      <c r="AL35" s="171"/>
      <c r="AM35" s="171"/>
      <c r="AN35" s="171"/>
      <c r="AO35" s="173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46</v>
      </c>
      <c r="AI60" s="30"/>
      <c r="AJ60" s="30"/>
      <c r="AK60" s="30"/>
      <c r="AL60" s="30"/>
      <c r="AM60" s="39" t="s">
        <v>47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46</v>
      </c>
      <c r="AI75" s="30"/>
      <c r="AJ75" s="30"/>
      <c r="AK75" s="30"/>
      <c r="AL75" s="30"/>
      <c r="AM75" s="39" t="s">
        <v>47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50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St4347</v>
      </c>
      <c r="AR84" s="44"/>
    </row>
    <row r="85" spans="1:91" s="4" customFormat="1" ht="36.950000000000003" customHeight="1">
      <c r="B85" s="45"/>
      <c r="C85" s="46" t="s">
        <v>16</v>
      </c>
      <c r="L85" s="192" t="str">
        <f>K6</f>
        <v>VD Kořensko - oprava protikorozních ochran uzávěrů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74" t="str">
        <f>IF(AN8= "","",AN8)</f>
        <v/>
      </c>
      <c r="AN87" s="174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 xml:space="preserve"> </v>
      </c>
      <c r="AI89" s="23" t="s">
        <v>27</v>
      </c>
      <c r="AM89" s="175" t="str">
        <f>IF(E17="","",E17)</f>
        <v xml:space="preserve"> </v>
      </c>
      <c r="AN89" s="176"/>
      <c r="AO89" s="176"/>
      <c r="AP89" s="176"/>
      <c r="AR89" s="28"/>
      <c r="AS89" s="177" t="s">
        <v>51</v>
      </c>
      <c r="AT89" s="17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26</v>
      </c>
      <c r="L90" s="3"/>
      <c r="AI90" s="23" t="s">
        <v>29</v>
      </c>
      <c r="AM90" s="175" t="str">
        <f>IF(E20="","",E20)</f>
        <v/>
      </c>
      <c r="AN90" s="176"/>
      <c r="AO90" s="176"/>
      <c r="AP90" s="176"/>
      <c r="AR90" s="28"/>
      <c r="AS90" s="179"/>
      <c r="AT90" s="180"/>
      <c r="BD90" s="52"/>
    </row>
    <row r="91" spans="1:91" s="1" customFormat="1" ht="10.9" customHeight="1">
      <c r="B91" s="28"/>
      <c r="AR91" s="28"/>
      <c r="AS91" s="179"/>
      <c r="AT91" s="180"/>
      <c r="BD91" s="52"/>
    </row>
    <row r="92" spans="1:91" s="1" customFormat="1" ht="29.25" customHeight="1">
      <c r="B92" s="28"/>
      <c r="C92" s="187" t="s">
        <v>52</v>
      </c>
      <c r="D92" s="188"/>
      <c r="E92" s="188"/>
      <c r="F92" s="188"/>
      <c r="G92" s="188"/>
      <c r="H92" s="53"/>
      <c r="I92" s="189" t="s">
        <v>53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54</v>
      </c>
      <c r="AH92" s="188"/>
      <c r="AI92" s="188"/>
      <c r="AJ92" s="188"/>
      <c r="AK92" s="188"/>
      <c r="AL92" s="188"/>
      <c r="AM92" s="188"/>
      <c r="AN92" s="189" t="s">
        <v>55</v>
      </c>
      <c r="AO92" s="188"/>
      <c r="AP92" s="191"/>
      <c r="AQ92" s="54" t="s">
        <v>56</v>
      </c>
      <c r="AR92" s="28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5">
        <f>ROUND(SUM(AG95:AG96),2)</f>
        <v>0</v>
      </c>
      <c r="AH94" s="185"/>
      <c r="AI94" s="185"/>
      <c r="AJ94" s="185"/>
      <c r="AK94" s="185"/>
      <c r="AL94" s="185"/>
      <c r="AM94" s="185"/>
      <c r="AN94" s="186">
        <f>SUM(AG94,AT94)</f>
        <v>0</v>
      </c>
      <c r="AO94" s="186"/>
      <c r="AP94" s="186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84" t="s">
        <v>76</v>
      </c>
      <c r="E95" s="184"/>
      <c r="F95" s="184"/>
      <c r="G95" s="184"/>
      <c r="H95" s="184"/>
      <c r="I95" s="73"/>
      <c r="J95" s="184" t="s">
        <v>77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2">
        <f>'4347a - Stavební objekt'!J30</f>
        <v>0</v>
      </c>
      <c r="AH95" s="183"/>
      <c r="AI95" s="183"/>
      <c r="AJ95" s="183"/>
      <c r="AK95" s="183"/>
      <c r="AL95" s="183"/>
      <c r="AM95" s="183"/>
      <c r="AN95" s="182">
        <f>SUM(AG95,AT95)</f>
        <v>0</v>
      </c>
      <c r="AO95" s="183"/>
      <c r="AP95" s="183"/>
      <c r="AQ95" s="74" t="s">
        <v>78</v>
      </c>
      <c r="AR95" s="71"/>
      <c r="AS95" s="75">
        <v>0</v>
      </c>
      <c r="AT95" s="76">
        <f>ROUND(SUM(AV95:AW95),2)</f>
        <v>0</v>
      </c>
      <c r="AU95" s="77">
        <f>'4347a - Stavební objekt'!P121</f>
        <v>0</v>
      </c>
      <c r="AV95" s="76">
        <f>'4347a - Stavební objekt'!J33</f>
        <v>0</v>
      </c>
      <c r="AW95" s="76">
        <f>'4347a - Stavební objekt'!J34</f>
        <v>0</v>
      </c>
      <c r="AX95" s="76">
        <f>'4347a - Stavební objekt'!J35</f>
        <v>0</v>
      </c>
      <c r="AY95" s="76">
        <f>'4347a - Stavební objekt'!J36</f>
        <v>0</v>
      </c>
      <c r="AZ95" s="76">
        <f>'4347a - Stavební objekt'!F33</f>
        <v>0</v>
      </c>
      <c r="BA95" s="76">
        <f>'4347a - Stavební objekt'!F34</f>
        <v>0</v>
      </c>
      <c r="BB95" s="76">
        <f>'4347a - Stavební objekt'!F35</f>
        <v>0</v>
      </c>
      <c r="BC95" s="76">
        <f>'4347a - Stavební objekt'!F36</f>
        <v>0</v>
      </c>
      <c r="BD95" s="78">
        <f>'4347a - Stavební objekt'!F37</f>
        <v>0</v>
      </c>
      <c r="BT95" s="79" t="s">
        <v>79</v>
      </c>
      <c r="BV95" s="79" t="s">
        <v>73</v>
      </c>
      <c r="BW95" s="79" t="s">
        <v>80</v>
      </c>
      <c r="BX95" s="79" t="s">
        <v>4</v>
      </c>
      <c r="CL95" s="79" t="s">
        <v>1</v>
      </c>
      <c r="CM95" s="79" t="s">
        <v>81</v>
      </c>
    </row>
    <row r="96" spans="1:91" s="6" customFormat="1" ht="16.5" customHeight="1">
      <c r="A96" s="70" t="s">
        <v>75</v>
      </c>
      <c r="B96" s="71"/>
      <c r="C96" s="72"/>
      <c r="D96" s="184" t="s">
        <v>82</v>
      </c>
      <c r="E96" s="184"/>
      <c r="F96" s="184"/>
      <c r="G96" s="184"/>
      <c r="H96" s="184"/>
      <c r="I96" s="73"/>
      <c r="J96" s="184" t="s">
        <v>83</v>
      </c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2">
        <f>'4347b - Vedlejší rozpočto...'!J30</f>
        <v>0</v>
      </c>
      <c r="AH96" s="183"/>
      <c r="AI96" s="183"/>
      <c r="AJ96" s="183"/>
      <c r="AK96" s="183"/>
      <c r="AL96" s="183"/>
      <c r="AM96" s="183"/>
      <c r="AN96" s="182">
        <f>SUM(AG96,AT96)</f>
        <v>0</v>
      </c>
      <c r="AO96" s="183"/>
      <c r="AP96" s="183"/>
      <c r="AQ96" s="74" t="s">
        <v>78</v>
      </c>
      <c r="AR96" s="71"/>
      <c r="AS96" s="80">
        <v>0</v>
      </c>
      <c r="AT96" s="81">
        <f>ROUND(SUM(AV96:AW96),2)</f>
        <v>0</v>
      </c>
      <c r="AU96" s="82">
        <f>'4347b - Vedlejší rozpočto...'!P117</f>
        <v>0</v>
      </c>
      <c r="AV96" s="81">
        <f>'4347b - Vedlejší rozpočto...'!J33</f>
        <v>0</v>
      </c>
      <c r="AW96" s="81">
        <f>'4347b - Vedlejší rozpočto...'!J34</f>
        <v>0</v>
      </c>
      <c r="AX96" s="81">
        <f>'4347b - Vedlejší rozpočto...'!J35</f>
        <v>0</v>
      </c>
      <c r="AY96" s="81">
        <f>'4347b - Vedlejší rozpočto...'!J36</f>
        <v>0</v>
      </c>
      <c r="AZ96" s="81">
        <f>'4347b - Vedlejší rozpočto...'!F33</f>
        <v>0</v>
      </c>
      <c r="BA96" s="81">
        <f>'4347b - Vedlejší rozpočto...'!F34</f>
        <v>0</v>
      </c>
      <c r="BB96" s="81">
        <f>'4347b - Vedlejší rozpočto...'!F35</f>
        <v>0</v>
      </c>
      <c r="BC96" s="81">
        <f>'4347b - Vedlejší rozpočto...'!F36</f>
        <v>0</v>
      </c>
      <c r="BD96" s="83">
        <f>'4347b - Vedlejší rozpočto...'!F37</f>
        <v>0</v>
      </c>
      <c r="BT96" s="79" t="s">
        <v>79</v>
      </c>
      <c r="BV96" s="79" t="s">
        <v>73</v>
      </c>
      <c r="BW96" s="79" t="s">
        <v>84</v>
      </c>
      <c r="BX96" s="79" t="s">
        <v>4</v>
      </c>
      <c r="CL96" s="79" t="s">
        <v>1</v>
      </c>
      <c r="CM96" s="79" t="s">
        <v>81</v>
      </c>
    </row>
    <row r="97" spans="2:44" s="1" customFormat="1" ht="30" customHeight="1">
      <c r="B97" s="28"/>
      <c r="AR97" s="28"/>
    </row>
    <row r="98" spans="2:44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347a - Stavební objekt'!C2" display="/" xr:uid="{00000000-0004-0000-0000-000000000000}"/>
    <hyperlink ref="A96" location="'4347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7"/>
  <sheetViews>
    <sheetView showGridLines="0" tabSelected="1" topLeftCell="A115" workbookViewId="0">
      <selection activeCell="J118" sqref="J11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80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>
      <c r="B4" s="16"/>
      <c r="D4" s="17" t="s">
        <v>85</v>
      </c>
      <c r="L4" s="16"/>
      <c r="M4" s="84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5" t="str">
        <f>'Rekapitulace stavby'!K6</f>
        <v>VD Kořensko - oprava protikorozních ochran uzávěrů</v>
      </c>
      <c r="F7" s="196"/>
      <c r="G7" s="196"/>
      <c r="H7" s="196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92" t="s">
        <v>87</v>
      </c>
      <c r="F9" s="194"/>
      <c r="G9" s="194"/>
      <c r="H9" s="19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24</v>
      </c>
      <c r="J17" s="24"/>
      <c r="L17" s="28"/>
    </row>
    <row r="18" spans="2:12" s="1" customFormat="1" ht="18" customHeight="1">
      <c r="B18" s="28"/>
      <c r="E18" s="197"/>
      <c r="F18" s="158"/>
      <c r="G18" s="158"/>
      <c r="H18" s="158"/>
      <c r="I18" s="23" t="s">
        <v>25</v>
      </c>
      <c r="J18" s="24"/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25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/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5"/>
      <c r="E27" s="163" t="s">
        <v>1</v>
      </c>
      <c r="F27" s="163"/>
      <c r="G27" s="163"/>
      <c r="H27" s="16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31</v>
      </c>
      <c r="J30" s="62">
        <f>ROUND(J121,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51" t="s">
        <v>35</v>
      </c>
      <c r="E33" s="23" t="s">
        <v>36</v>
      </c>
      <c r="F33" s="87">
        <f>ROUND((SUM(BE121:BE136)),  2)</f>
        <v>0</v>
      </c>
      <c r="I33" s="88">
        <v>0.21</v>
      </c>
      <c r="J33" s="87">
        <f>ROUND(((SUM(BE121:BE136))*I33),  2)</f>
        <v>0</v>
      </c>
      <c r="L33" s="28"/>
    </row>
    <row r="34" spans="2:12" s="1" customFormat="1" ht="14.45" customHeight="1">
      <c r="B34" s="28"/>
      <c r="E34" s="23" t="s">
        <v>37</v>
      </c>
      <c r="F34" s="87">
        <f>ROUND((SUM(BF121:BF136)),  2)</f>
        <v>0</v>
      </c>
      <c r="I34" s="88">
        <v>0.12</v>
      </c>
      <c r="J34" s="87">
        <f>ROUND(((SUM(BF121:BF136))*I34),  2)</f>
        <v>0</v>
      </c>
      <c r="L34" s="28"/>
    </row>
    <row r="35" spans="2:12" s="1" customFormat="1" ht="14.45" hidden="1" customHeight="1">
      <c r="B35" s="28"/>
      <c r="E35" s="23" t="s">
        <v>38</v>
      </c>
      <c r="F35" s="87">
        <f>ROUND((SUM(BG121:BG136)),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39</v>
      </c>
      <c r="F36" s="87">
        <f>ROUND((SUM(BH121:BH136)),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40</v>
      </c>
      <c r="F37" s="87">
        <f>ROUND((SUM(BI121:BI136)),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41</v>
      </c>
      <c r="E39" s="53"/>
      <c r="F39" s="53"/>
      <c r="G39" s="91" t="s">
        <v>42</v>
      </c>
      <c r="H39" s="92" t="s">
        <v>43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46</v>
      </c>
      <c r="E61" s="30"/>
      <c r="F61" s="95" t="s">
        <v>47</v>
      </c>
      <c r="G61" s="39" t="s">
        <v>46</v>
      </c>
      <c r="H61" s="30"/>
      <c r="I61" s="30"/>
      <c r="J61" s="96" t="s">
        <v>47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46</v>
      </c>
      <c r="E76" s="30"/>
      <c r="F76" s="95" t="s">
        <v>47</v>
      </c>
      <c r="G76" s="39" t="s">
        <v>46</v>
      </c>
      <c r="H76" s="30"/>
      <c r="I76" s="30"/>
      <c r="J76" s="96" t="s">
        <v>47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5" t="str">
        <f>E7</f>
        <v>VD Kořensko - oprava protikorozních ochran uzávěrů</v>
      </c>
      <c r="F85" s="196"/>
      <c r="G85" s="196"/>
      <c r="H85" s="196"/>
      <c r="L85" s="28"/>
    </row>
    <row r="86" spans="2:47" s="1" customFormat="1" ht="12" customHeight="1">
      <c r="B86" s="28"/>
      <c r="C86" s="23" t="s">
        <v>86</v>
      </c>
      <c r="L86" s="28"/>
    </row>
    <row r="87" spans="2:47" s="1" customFormat="1" ht="16.5" customHeight="1">
      <c r="B87" s="28"/>
      <c r="E87" s="192" t="str">
        <f>E9</f>
        <v>4347a - Stavební objekt</v>
      </c>
      <c r="F87" s="194"/>
      <c r="G87" s="194"/>
      <c r="H87" s="194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 xml:space="preserve"> </v>
      </c>
      <c r="I91" s="23" t="s">
        <v>27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/>
      </c>
      <c r="I92" s="23" t="s">
        <v>29</v>
      </c>
      <c r="J92" s="26"/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91</v>
      </c>
      <c r="J96" s="62">
        <f>J121</f>
        <v>0</v>
      </c>
      <c r="L96" s="28"/>
      <c r="AU96" s="13" t="s">
        <v>92</v>
      </c>
    </row>
    <row r="97" spans="2:12" s="8" customFormat="1" ht="24.95" customHeight="1">
      <c r="B97" s="100"/>
      <c r="D97" s="101" t="s">
        <v>93</v>
      </c>
      <c r="E97" s="102"/>
      <c r="F97" s="102"/>
      <c r="G97" s="102"/>
      <c r="H97" s="102"/>
      <c r="I97" s="102"/>
      <c r="J97" s="103">
        <f>J122</f>
        <v>0</v>
      </c>
      <c r="L97" s="100"/>
    </row>
    <row r="98" spans="2:12" s="9" customFormat="1" ht="19.899999999999999" customHeight="1">
      <c r="B98" s="104"/>
      <c r="D98" s="105" t="s">
        <v>94</v>
      </c>
      <c r="E98" s="106"/>
      <c r="F98" s="106"/>
      <c r="G98" s="106"/>
      <c r="H98" s="106"/>
      <c r="I98" s="106"/>
      <c r="J98" s="107">
        <f>J123</f>
        <v>0</v>
      </c>
      <c r="L98" s="104"/>
    </row>
    <row r="99" spans="2:12" s="8" customFormat="1" ht="24.95" customHeight="1">
      <c r="B99" s="100"/>
      <c r="D99" s="101" t="s">
        <v>95</v>
      </c>
      <c r="E99" s="102"/>
      <c r="F99" s="102"/>
      <c r="G99" s="102"/>
      <c r="H99" s="102"/>
      <c r="I99" s="102"/>
      <c r="J99" s="103">
        <f>J126</f>
        <v>0</v>
      </c>
      <c r="L99" s="100"/>
    </row>
    <row r="100" spans="2:12" s="9" customFormat="1" ht="19.899999999999999" customHeight="1">
      <c r="B100" s="104"/>
      <c r="D100" s="105" t="s">
        <v>96</v>
      </c>
      <c r="E100" s="106"/>
      <c r="F100" s="106"/>
      <c r="G100" s="106"/>
      <c r="H100" s="106"/>
      <c r="I100" s="106"/>
      <c r="J100" s="107">
        <f>J127</f>
        <v>0</v>
      </c>
      <c r="L100" s="104"/>
    </row>
    <row r="101" spans="2:12" s="9" customFormat="1" ht="19.899999999999999" customHeight="1">
      <c r="B101" s="104"/>
      <c r="D101" s="105" t="s">
        <v>97</v>
      </c>
      <c r="E101" s="106"/>
      <c r="F101" s="106"/>
      <c r="G101" s="106"/>
      <c r="H101" s="106"/>
      <c r="I101" s="106"/>
      <c r="J101" s="107">
        <f>J134</f>
        <v>0</v>
      </c>
      <c r="L101" s="104"/>
    </row>
    <row r="102" spans="2:12" s="1" customFormat="1" ht="21.75" customHeight="1">
      <c r="B102" s="28"/>
      <c r="L102" s="28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12" s="1" customFormat="1" ht="24.95" customHeight="1">
      <c r="B108" s="28"/>
      <c r="C108" s="17" t="s">
        <v>98</v>
      </c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16</v>
      </c>
      <c r="L110" s="28"/>
    </row>
    <row r="111" spans="2:12" s="1" customFormat="1" ht="16.5" customHeight="1">
      <c r="B111" s="28"/>
      <c r="E111" s="195" t="str">
        <f>E7</f>
        <v>VD Kořensko - oprava protikorozních ochran uzávěrů</v>
      </c>
      <c r="F111" s="196"/>
      <c r="G111" s="196"/>
      <c r="H111" s="196"/>
      <c r="L111" s="28"/>
    </row>
    <row r="112" spans="2:12" s="1" customFormat="1" ht="12" customHeight="1">
      <c r="B112" s="28"/>
      <c r="C112" s="23" t="s">
        <v>86</v>
      </c>
      <c r="L112" s="28"/>
    </row>
    <row r="113" spans="2:65" s="1" customFormat="1" ht="16.5" customHeight="1">
      <c r="B113" s="28"/>
      <c r="E113" s="192" t="str">
        <f>E9</f>
        <v>4347a - Stavební objekt</v>
      </c>
      <c r="F113" s="194"/>
      <c r="G113" s="194"/>
      <c r="H113" s="194"/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3" t="s">
        <v>20</v>
      </c>
      <c r="F115" s="21" t="str">
        <f>F12</f>
        <v xml:space="preserve"> </v>
      </c>
      <c r="I115" s="23" t="s">
        <v>22</v>
      </c>
      <c r="J115" s="48" t="str">
        <f>IF(J12="","",J12)</f>
        <v/>
      </c>
      <c r="L115" s="28"/>
    </row>
    <row r="116" spans="2:65" s="1" customFormat="1" ht="6.95" customHeight="1">
      <c r="B116" s="28"/>
      <c r="L116" s="28"/>
    </row>
    <row r="117" spans="2:65" s="1" customFormat="1" ht="15.2" customHeight="1">
      <c r="B117" s="28"/>
      <c r="C117" s="23" t="s">
        <v>23</v>
      </c>
      <c r="F117" s="21" t="str">
        <f>E15</f>
        <v xml:space="preserve"> </v>
      </c>
      <c r="I117" s="23" t="s">
        <v>27</v>
      </c>
      <c r="J117" s="26" t="str">
        <f>E21</f>
        <v xml:space="preserve"> </v>
      </c>
      <c r="L117" s="28"/>
    </row>
    <row r="118" spans="2:65" s="1" customFormat="1" ht="15.2" customHeight="1">
      <c r="B118" s="28"/>
      <c r="C118" s="23" t="s">
        <v>26</v>
      </c>
      <c r="F118" s="21" t="str">
        <f>IF(E18="","",E18)</f>
        <v/>
      </c>
      <c r="I118" s="23" t="s">
        <v>29</v>
      </c>
      <c r="J118" s="26"/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08"/>
      <c r="C120" s="109" t="s">
        <v>99</v>
      </c>
      <c r="D120" s="110" t="s">
        <v>56</v>
      </c>
      <c r="E120" s="110" t="s">
        <v>52</v>
      </c>
      <c r="F120" s="110" t="s">
        <v>53</v>
      </c>
      <c r="G120" s="110" t="s">
        <v>100</v>
      </c>
      <c r="H120" s="110" t="s">
        <v>101</v>
      </c>
      <c r="I120" s="110" t="s">
        <v>102</v>
      </c>
      <c r="J120" s="111" t="s">
        <v>90</v>
      </c>
      <c r="K120" s="112" t="s">
        <v>103</v>
      </c>
      <c r="L120" s="108"/>
      <c r="M120" s="55" t="s">
        <v>1</v>
      </c>
      <c r="N120" s="56" t="s">
        <v>35</v>
      </c>
      <c r="O120" s="56" t="s">
        <v>104</v>
      </c>
      <c r="P120" s="56" t="s">
        <v>105</v>
      </c>
      <c r="Q120" s="56" t="s">
        <v>106</v>
      </c>
      <c r="R120" s="56" t="s">
        <v>107</v>
      </c>
      <c r="S120" s="56" t="s">
        <v>108</v>
      </c>
      <c r="T120" s="57" t="s">
        <v>109</v>
      </c>
    </row>
    <row r="121" spans="2:65" s="1" customFormat="1" ht="22.9" customHeight="1">
      <c r="B121" s="28"/>
      <c r="C121" s="60" t="s">
        <v>110</v>
      </c>
      <c r="J121" s="113">
        <f>BK121</f>
        <v>0</v>
      </c>
      <c r="L121" s="28"/>
      <c r="M121" s="58"/>
      <c r="N121" s="49"/>
      <c r="O121" s="49"/>
      <c r="P121" s="114">
        <f>P122+P126</f>
        <v>0</v>
      </c>
      <c r="Q121" s="49"/>
      <c r="R121" s="114">
        <f>R122+R126</f>
        <v>0</v>
      </c>
      <c r="S121" s="49"/>
      <c r="T121" s="115">
        <f>T122+T126</f>
        <v>0.35200000000000004</v>
      </c>
      <c r="AT121" s="13" t="s">
        <v>70</v>
      </c>
      <c r="AU121" s="13" t="s">
        <v>92</v>
      </c>
      <c r="BK121" s="116">
        <f>BK122+BK126</f>
        <v>0</v>
      </c>
    </row>
    <row r="122" spans="2:65" s="11" customFormat="1" ht="25.9" customHeight="1">
      <c r="B122" s="117"/>
      <c r="D122" s="118" t="s">
        <v>70</v>
      </c>
      <c r="E122" s="119" t="s">
        <v>111</v>
      </c>
      <c r="F122" s="119" t="s">
        <v>112</v>
      </c>
      <c r="I122" s="120"/>
      <c r="J122" s="121">
        <f>BK122</f>
        <v>0</v>
      </c>
      <c r="L122" s="117"/>
      <c r="M122" s="122"/>
      <c r="P122" s="123">
        <f>P123</f>
        <v>0</v>
      </c>
      <c r="R122" s="123">
        <f>R123</f>
        <v>0</v>
      </c>
      <c r="T122" s="124">
        <f>T123</f>
        <v>0</v>
      </c>
      <c r="AR122" s="118" t="s">
        <v>79</v>
      </c>
      <c r="AT122" s="125" t="s">
        <v>70</v>
      </c>
      <c r="AU122" s="125" t="s">
        <v>71</v>
      </c>
      <c r="AY122" s="118" t="s">
        <v>113</v>
      </c>
      <c r="BK122" s="126">
        <f>BK123</f>
        <v>0</v>
      </c>
    </row>
    <row r="123" spans="2:65" s="11" customFormat="1" ht="22.9" customHeight="1">
      <c r="B123" s="117"/>
      <c r="D123" s="118" t="s">
        <v>70</v>
      </c>
      <c r="E123" s="127" t="s">
        <v>114</v>
      </c>
      <c r="F123" s="127" t="s">
        <v>115</v>
      </c>
      <c r="I123" s="120"/>
      <c r="J123" s="128">
        <f>BK123</f>
        <v>0</v>
      </c>
      <c r="L123" s="117"/>
      <c r="M123" s="122"/>
      <c r="P123" s="123">
        <f>SUM(P124:P125)</f>
        <v>0</v>
      </c>
      <c r="R123" s="123">
        <f>SUM(R124:R125)</f>
        <v>0</v>
      </c>
      <c r="T123" s="124">
        <f>SUM(T124:T125)</f>
        <v>0</v>
      </c>
      <c r="AR123" s="118" t="s">
        <v>79</v>
      </c>
      <c r="AT123" s="125" t="s">
        <v>70</v>
      </c>
      <c r="AU123" s="125" t="s">
        <v>79</v>
      </c>
      <c r="AY123" s="118" t="s">
        <v>113</v>
      </c>
      <c r="BK123" s="126">
        <f>SUM(BK124:BK125)</f>
        <v>0</v>
      </c>
    </row>
    <row r="124" spans="2:65" s="1" customFormat="1" ht="16.5" customHeight="1">
      <c r="B124" s="129"/>
      <c r="C124" s="130" t="s">
        <v>79</v>
      </c>
      <c r="D124" s="130" t="s">
        <v>116</v>
      </c>
      <c r="E124" s="131" t="s">
        <v>117</v>
      </c>
      <c r="F124" s="132" t="s">
        <v>118</v>
      </c>
      <c r="G124" s="133" t="s">
        <v>119</v>
      </c>
      <c r="H124" s="134">
        <v>1</v>
      </c>
      <c r="I124" s="135"/>
      <c r="J124" s="136">
        <f>ROUND(I124*H124,2)</f>
        <v>0</v>
      </c>
      <c r="K124" s="137"/>
      <c r="L124" s="28"/>
      <c r="M124" s="138" t="s">
        <v>1</v>
      </c>
      <c r="N124" s="139" t="s">
        <v>36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120</v>
      </c>
      <c r="AT124" s="142" t="s">
        <v>116</v>
      </c>
      <c r="AU124" s="142" t="s">
        <v>81</v>
      </c>
      <c r="AY124" s="13" t="s">
        <v>113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3" t="s">
        <v>79</v>
      </c>
      <c r="BK124" s="143">
        <f>ROUND(I124*H124,2)</f>
        <v>0</v>
      </c>
      <c r="BL124" s="13" t="s">
        <v>120</v>
      </c>
      <c r="BM124" s="142" t="s">
        <v>121</v>
      </c>
    </row>
    <row r="125" spans="2:65" s="1" customFormat="1" ht="29.25">
      <c r="B125" s="28"/>
      <c r="D125" s="144" t="s">
        <v>122</v>
      </c>
      <c r="F125" s="145" t="s">
        <v>123</v>
      </c>
      <c r="I125" s="146"/>
      <c r="L125" s="28"/>
      <c r="M125" s="147"/>
      <c r="T125" s="52"/>
      <c r="AT125" s="13" t="s">
        <v>122</v>
      </c>
      <c r="AU125" s="13" t="s">
        <v>81</v>
      </c>
    </row>
    <row r="126" spans="2:65" s="11" customFormat="1" ht="25.9" customHeight="1">
      <c r="B126" s="117"/>
      <c r="D126" s="118" t="s">
        <v>70</v>
      </c>
      <c r="E126" s="119" t="s">
        <v>124</v>
      </c>
      <c r="F126" s="119" t="s">
        <v>125</v>
      </c>
      <c r="I126" s="120"/>
      <c r="J126" s="121">
        <f>BK126</f>
        <v>0</v>
      </c>
      <c r="L126" s="117"/>
      <c r="M126" s="122"/>
      <c r="P126" s="123">
        <f>P127+P134</f>
        <v>0</v>
      </c>
      <c r="R126" s="123">
        <f>R127+R134</f>
        <v>0</v>
      </c>
      <c r="T126" s="124">
        <f>T127+T134</f>
        <v>0.35200000000000004</v>
      </c>
      <c r="AR126" s="118" t="s">
        <v>81</v>
      </c>
      <c r="AT126" s="125" t="s">
        <v>70</v>
      </c>
      <c r="AU126" s="125" t="s">
        <v>71</v>
      </c>
      <c r="AY126" s="118" t="s">
        <v>113</v>
      </c>
      <c r="BK126" s="126">
        <f>BK127+BK134</f>
        <v>0</v>
      </c>
    </row>
    <row r="127" spans="2:65" s="11" customFormat="1" ht="22.9" customHeight="1">
      <c r="B127" s="117"/>
      <c r="D127" s="118" t="s">
        <v>70</v>
      </c>
      <c r="E127" s="127" t="s">
        <v>126</v>
      </c>
      <c r="F127" s="127" t="s">
        <v>127</v>
      </c>
      <c r="I127" s="120"/>
      <c r="J127" s="128">
        <f>BK127</f>
        <v>0</v>
      </c>
      <c r="L127" s="117"/>
      <c r="M127" s="122"/>
      <c r="P127" s="123">
        <f>SUM(P128:P133)</f>
        <v>0</v>
      </c>
      <c r="R127" s="123">
        <f>SUM(R128:R133)</f>
        <v>0</v>
      </c>
      <c r="T127" s="124">
        <f>SUM(T128:T133)</f>
        <v>0.35200000000000004</v>
      </c>
      <c r="AR127" s="118" t="s">
        <v>81</v>
      </c>
      <c r="AT127" s="125" t="s">
        <v>70</v>
      </c>
      <c r="AU127" s="125" t="s">
        <v>79</v>
      </c>
      <c r="AY127" s="118" t="s">
        <v>113</v>
      </c>
      <c r="BK127" s="126">
        <f>SUM(BK128:BK133)</f>
        <v>0</v>
      </c>
    </row>
    <row r="128" spans="2:65" s="1" customFormat="1" ht="16.5" customHeight="1">
      <c r="B128" s="129"/>
      <c r="C128" s="130" t="s">
        <v>81</v>
      </c>
      <c r="D128" s="130" t="s">
        <v>116</v>
      </c>
      <c r="E128" s="131" t="s">
        <v>128</v>
      </c>
      <c r="F128" s="132" t="s">
        <v>129</v>
      </c>
      <c r="G128" s="133" t="s">
        <v>130</v>
      </c>
      <c r="H128" s="134">
        <v>80</v>
      </c>
      <c r="I128" s="135"/>
      <c r="J128" s="136">
        <f>ROUND(I128*H128,2)</f>
        <v>0</v>
      </c>
      <c r="K128" s="137"/>
      <c r="L128" s="28"/>
      <c r="M128" s="138" t="s">
        <v>1</v>
      </c>
      <c r="N128" s="139" t="s">
        <v>36</v>
      </c>
      <c r="P128" s="140">
        <f>O128*H128</f>
        <v>0</v>
      </c>
      <c r="Q128" s="140">
        <v>0</v>
      </c>
      <c r="R128" s="140">
        <f>Q128*H128</f>
        <v>0</v>
      </c>
      <c r="S128" s="140">
        <v>4.4000000000000003E-3</v>
      </c>
      <c r="T128" s="141">
        <f>S128*H128</f>
        <v>0.35200000000000004</v>
      </c>
      <c r="AR128" s="142" t="s">
        <v>131</v>
      </c>
      <c r="AT128" s="142" t="s">
        <v>116</v>
      </c>
      <c r="AU128" s="142" t="s">
        <v>81</v>
      </c>
      <c r="AY128" s="13" t="s">
        <v>113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3" t="s">
        <v>79</v>
      </c>
      <c r="BK128" s="143">
        <f>ROUND(I128*H128,2)</f>
        <v>0</v>
      </c>
      <c r="BL128" s="13" t="s">
        <v>131</v>
      </c>
      <c r="BM128" s="142" t="s">
        <v>132</v>
      </c>
    </row>
    <row r="129" spans="2:65" s="1" customFormat="1" ht="19.5">
      <c r="B129" s="28"/>
      <c r="D129" s="144" t="s">
        <v>122</v>
      </c>
      <c r="F129" s="145" t="s">
        <v>133</v>
      </c>
      <c r="I129" s="146"/>
      <c r="L129" s="28"/>
      <c r="M129" s="147"/>
      <c r="T129" s="52"/>
      <c r="AT129" s="13" t="s">
        <v>122</v>
      </c>
      <c r="AU129" s="13" t="s">
        <v>81</v>
      </c>
    </row>
    <row r="130" spans="2:65" s="1" customFormat="1" ht="16.5" customHeight="1">
      <c r="B130" s="129"/>
      <c r="C130" s="130" t="s">
        <v>134</v>
      </c>
      <c r="D130" s="130" t="s">
        <v>116</v>
      </c>
      <c r="E130" s="131" t="s">
        <v>135</v>
      </c>
      <c r="F130" s="132" t="s">
        <v>136</v>
      </c>
      <c r="G130" s="133" t="s">
        <v>130</v>
      </c>
      <c r="H130" s="134">
        <v>48</v>
      </c>
      <c r="I130" s="135"/>
      <c r="J130" s="136">
        <f>ROUND(I130*H130,2)</f>
        <v>0</v>
      </c>
      <c r="K130" s="137"/>
      <c r="L130" s="28"/>
      <c r="M130" s="138" t="s">
        <v>1</v>
      </c>
      <c r="N130" s="139" t="s">
        <v>36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131</v>
      </c>
      <c r="AT130" s="142" t="s">
        <v>116</v>
      </c>
      <c r="AU130" s="142" t="s">
        <v>81</v>
      </c>
      <c r="AY130" s="13" t="s">
        <v>113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3" t="s">
        <v>79</v>
      </c>
      <c r="BK130" s="143">
        <f>ROUND(I130*H130,2)</f>
        <v>0</v>
      </c>
      <c r="BL130" s="13" t="s">
        <v>131</v>
      </c>
      <c r="BM130" s="142" t="s">
        <v>137</v>
      </c>
    </row>
    <row r="131" spans="2:65" s="1" customFormat="1" ht="19.5">
      <c r="B131" s="28"/>
      <c r="D131" s="144" t="s">
        <v>122</v>
      </c>
      <c r="F131" s="145" t="s">
        <v>138</v>
      </c>
      <c r="I131" s="146"/>
      <c r="L131" s="28"/>
      <c r="M131" s="147"/>
      <c r="T131" s="52"/>
      <c r="AT131" s="13" t="s">
        <v>122</v>
      </c>
      <c r="AU131" s="13" t="s">
        <v>81</v>
      </c>
    </row>
    <row r="132" spans="2:65" s="1" customFormat="1" ht="16.5" customHeight="1">
      <c r="B132" s="129"/>
      <c r="C132" s="130" t="s">
        <v>120</v>
      </c>
      <c r="D132" s="130" t="s">
        <v>116</v>
      </c>
      <c r="E132" s="131" t="s">
        <v>139</v>
      </c>
      <c r="F132" s="132" t="s">
        <v>140</v>
      </c>
      <c r="G132" s="133" t="s">
        <v>141</v>
      </c>
      <c r="H132" s="134">
        <v>864</v>
      </c>
      <c r="I132" s="135"/>
      <c r="J132" s="136">
        <f>ROUND(I132*H132,2)</f>
        <v>0</v>
      </c>
      <c r="K132" s="137"/>
      <c r="L132" s="28"/>
      <c r="M132" s="138" t="s">
        <v>1</v>
      </c>
      <c r="N132" s="139" t="s">
        <v>36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131</v>
      </c>
      <c r="AT132" s="142" t="s">
        <v>116</v>
      </c>
      <c r="AU132" s="142" t="s">
        <v>81</v>
      </c>
      <c r="AY132" s="13" t="s">
        <v>113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3" t="s">
        <v>79</v>
      </c>
      <c r="BK132" s="143">
        <f>ROUND(I132*H132,2)</f>
        <v>0</v>
      </c>
      <c r="BL132" s="13" t="s">
        <v>131</v>
      </c>
      <c r="BM132" s="142" t="s">
        <v>142</v>
      </c>
    </row>
    <row r="133" spans="2:65" s="1" customFormat="1" ht="19.5">
      <c r="B133" s="28"/>
      <c r="D133" s="144" t="s">
        <v>122</v>
      </c>
      <c r="F133" s="145" t="s">
        <v>143</v>
      </c>
      <c r="I133" s="146"/>
      <c r="L133" s="28"/>
      <c r="M133" s="147"/>
      <c r="T133" s="52"/>
      <c r="AT133" s="13" t="s">
        <v>122</v>
      </c>
      <c r="AU133" s="13" t="s">
        <v>81</v>
      </c>
    </row>
    <row r="134" spans="2:65" s="11" customFormat="1" ht="22.9" customHeight="1">
      <c r="B134" s="117"/>
      <c r="D134" s="118" t="s">
        <v>70</v>
      </c>
      <c r="E134" s="127" t="s">
        <v>144</v>
      </c>
      <c r="F134" s="127" t="s">
        <v>145</v>
      </c>
      <c r="I134" s="120"/>
      <c r="J134" s="128">
        <f>BK134</f>
        <v>0</v>
      </c>
      <c r="L134" s="117"/>
      <c r="M134" s="122"/>
      <c r="P134" s="123">
        <f>SUM(P135:P136)</f>
        <v>0</v>
      </c>
      <c r="R134" s="123">
        <f>SUM(R135:R136)</f>
        <v>0</v>
      </c>
      <c r="T134" s="124">
        <f>SUM(T135:T136)</f>
        <v>0</v>
      </c>
      <c r="AR134" s="118" t="s">
        <v>81</v>
      </c>
      <c r="AT134" s="125" t="s">
        <v>70</v>
      </c>
      <c r="AU134" s="125" t="s">
        <v>79</v>
      </c>
      <c r="AY134" s="118" t="s">
        <v>113</v>
      </c>
      <c r="BK134" s="126">
        <f>SUM(BK135:BK136)</f>
        <v>0</v>
      </c>
    </row>
    <row r="135" spans="2:65" s="1" customFormat="1" ht="24.2" customHeight="1">
      <c r="B135" s="129"/>
      <c r="C135" s="130" t="s">
        <v>146</v>
      </c>
      <c r="D135" s="130" t="s">
        <v>116</v>
      </c>
      <c r="E135" s="131" t="s">
        <v>147</v>
      </c>
      <c r="F135" s="132" t="s">
        <v>148</v>
      </c>
      <c r="G135" s="133" t="s">
        <v>149</v>
      </c>
      <c r="H135" s="134">
        <v>1120</v>
      </c>
      <c r="I135" s="135"/>
      <c r="J135" s="136">
        <f>ROUND(I135*H135,2)</f>
        <v>0</v>
      </c>
      <c r="K135" s="137"/>
      <c r="L135" s="28"/>
      <c r="M135" s="138" t="s">
        <v>1</v>
      </c>
      <c r="N135" s="139" t="s">
        <v>36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131</v>
      </c>
      <c r="AT135" s="142" t="s">
        <v>116</v>
      </c>
      <c r="AU135" s="142" t="s">
        <v>81</v>
      </c>
      <c r="AY135" s="13" t="s">
        <v>113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3" t="s">
        <v>79</v>
      </c>
      <c r="BK135" s="143">
        <f>ROUND(I135*H135,2)</f>
        <v>0</v>
      </c>
      <c r="BL135" s="13" t="s">
        <v>131</v>
      </c>
      <c r="BM135" s="142" t="s">
        <v>150</v>
      </c>
    </row>
    <row r="136" spans="2:65" s="1" customFormat="1" ht="87.75">
      <c r="B136" s="28"/>
      <c r="D136" s="144" t="s">
        <v>122</v>
      </c>
      <c r="F136" s="145" t="s">
        <v>151</v>
      </c>
      <c r="I136" s="146"/>
      <c r="L136" s="28"/>
      <c r="M136" s="148"/>
      <c r="N136" s="149"/>
      <c r="O136" s="149"/>
      <c r="P136" s="149"/>
      <c r="Q136" s="149"/>
      <c r="R136" s="149"/>
      <c r="S136" s="149"/>
      <c r="T136" s="150"/>
      <c r="AT136" s="13" t="s">
        <v>122</v>
      </c>
      <c r="AU136" s="13" t="s">
        <v>81</v>
      </c>
    </row>
    <row r="137" spans="2:65" s="1" customFormat="1" ht="6.95" customHeight="1"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28"/>
    </row>
  </sheetData>
  <autoFilter ref="C120:K136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8"/>
  <sheetViews>
    <sheetView showGridLines="0" topLeftCell="A117" workbookViewId="0">
      <selection activeCell="J114" sqref="J11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>
      <c r="B4" s="16"/>
      <c r="D4" s="17" t="s">
        <v>85</v>
      </c>
      <c r="L4" s="16"/>
      <c r="M4" s="84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5" t="str">
        <f>'Rekapitulace stavby'!K6</f>
        <v>VD Kořensko - oprava protikorozních ochran uzávěrů</v>
      </c>
      <c r="F7" s="196"/>
      <c r="G7" s="196"/>
      <c r="H7" s="196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92" t="s">
        <v>152</v>
      </c>
      <c r="F9" s="194"/>
      <c r="G9" s="194"/>
      <c r="H9" s="194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/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24</v>
      </c>
      <c r="J17" s="24"/>
      <c r="L17" s="28"/>
    </row>
    <row r="18" spans="2:12" s="1" customFormat="1" ht="18" customHeight="1">
      <c r="B18" s="28"/>
      <c r="E18" s="197"/>
      <c r="F18" s="158"/>
      <c r="G18" s="158"/>
      <c r="H18" s="158"/>
      <c r="I18" s="23" t="s">
        <v>25</v>
      </c>
      <c r="J18" s="24"/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25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/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5"/>
      <c r="E27" s="163" t="s">
        <v>1</v>
      </c>
      <c r="F27" s="163"/>
      <c r="G27" s="163"/>
      <c r="H27" s="16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31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51" t="s">
        <v>35</v>
      </c>
      <c r="E33" s="23" t="s">
        <v>36</v>
      </c>
      <c r="F33" s="87">
        <f>ROUND((SUM(BE117:BE137)),  2)</f>
        <v>0</v>
      </c>
      <c r="I33" s="88">
        <v>0.21</v>
      </c>
      <c r="J33" s="87">
        <f>ROUND(((SUM(BE117:BE137))*I33),  2)</f>
        <v>0</v>
      </c>
      <c r="L33" s="28"/>
    </row>
    <row r="34" spans="2:12" s="1" customFormat="1" ht="14.45" customHeight="1">
      <c r="B34" s="28"/>
      <c r="E34" s="23" t="s">
        <v>37</v>
      </c>
      <c r="F34" s="87">
        <f>ROUND((SUM(BF117:BF137)),  2)</f>
        <v>0</v>
      </c>
      <c r="I34" s="88">
        <v>0.12</v>
      </c>
      <c r="J34" s="87">
        <f>ROUND(((SUM(BF117:BF137))*I34),  2)</f>
        <v>0</v>
      </c>
      <c r="L34" s="28"/>
    </row>
    <row r="35" spans="2:12" s="1" customFormat="1" ht="14.45" hidden="1" customHeight="1">
      <c r="B35" s="28"/>
      <c r="E35" s="23" t="s">
        <v>38</v>
      </c>
      <c r="F35" s="87">
        <f>ROUND((SUM(BG117:BG137)),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39</v>
      </c>
      <c r="F36" s="87">
        <f>ROUND((SUM(BH117:BH137)),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40</v>
      </c>
      <c r="F37" s="87">
        <f>ROUND((SUM(BI117:BI137)),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41</v>
      </c>
      <c r="E39" s="53"/>
      <c r="F39" s="53"/>
      <c r="G39" s="91" t="s">
        <v>42</v>
      </c>
      <c r="H39" s="92" t="s">
        <v>43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46</v>
      </c>
      <c r="E61" s="30"/>
      <c r="F61" s="95" t="s">
        <v>47</v>
      </c>
      <c r="G61" s="39" t="s">
        <v>46</v>
      </c>
      <c r="H61" s="30"/>
      <c r="I61" s="30"/>
      <c r="J61" s="96" t="s">
        <v>47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46</v>
      </c>
      <c r="E76" s="30"/>
      <c r="F76" s="95" t="s">
        <v>47</v>
      </c>
      <c r="G76" s="39" t="s">
        <v>46</v>
      </c>
      <c r="H76" s="30"/>
      <c r="I76" s="30"/>
      <c r="J76" s="96" t="s">
        <v>47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5" t="str">
        <f>E7</f>
        <v>VD Kořensko - oprava protikorozních ochran uzávěrů</v>
      </c>
      <c r="F85" s="196"/>
      <c r="G85" s="196"/>
      <c r="H85" s="196"/>
      <c r="L85" s="28"/>
    </row>
    <row r="86" spans="2:47" s="1" customFormat="1" ht="12" customHeight="1">
      <c r="B86" s="28"/>
      <c r="C86" s="23" t="s">
        <v>86</v>
      </c>
      <c r="L86" s="28"/>
    </row>
    <row r="87" spans="2:47" s="1" customFormat="1" ht="16.5" customHeight="1">
      <c r="B87" s="28"/>
      <c r="E87" s="192" t="str">
        <f>E9</f>
        <v>4347b - Vedlejší rozpočtové náklady</v>
      </c>
      <c r="F87" s="194"/>
      <c r="G87" s="194"/>
      <c r="H87" s="194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 xml:space="preserve"> </v>
      </c>
      <c r="I91" s="23" t="s">
        <v>27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/>
      </c>
      <c r="I92" s="23" t="s">
        <v>29</v>
      </c>
      <c r="J92" s="26"/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91</v>
      </c>
      <c r="J96" s="62">
        <f>J117</f>
        <v>0</v>
      </c>
      <c r="L96" s="28"/>
      <c r="AU96" s="13" t="s">
        <v>92</v>
      </c>
    </row>
    <row r="97" spans="2:12" s="8" customFormat="1" ht="24.95" customHeight="1">
      <c r="B97" s="100"/>
      <c r="D97" s="101" t="s">
        <v>153</v>
      </c>
      <c r="E97" s="102"/>
      <c r="F97" s="102"/>
      <c r="G97" s="102"/>
      <c r="H97" s="102"/>
      <c r="I97" s="102"/>
      <c r="J97" s="103">
        <f>J118</f>
        <v>0</v>
      </c>
      <c r="L97" s="100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17" t="s">
        <v>98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3" t="s">
        <v>16</v>
      </c>
      <c r="L106" s="28"/>
    </row>
    <row r="107" spans="2:12" s="1" customFormat="1" ht="16.5" customHeight="1">
      <c r="B107" s="28"/>
      <c r="E107" s="195" t="str">
        <f>E7</f>
        <v>VD Kořensko - oprava protikorozních ochran uzávěrů</v>
      </c>
      <c r="F107" s="196"/>
      <c r="G107" s="196"/>
      <c r="H107" s="196"/>
      <c r="L107" s="28"/>
    </row>
    <row r="108" spans="2:12" s="1" customFormat="1" ht="12" customHeight="1">
      <c r="B108" s="28"/>
      <c r="C108" s="23" t="s">
        <v>86</v>
      </c>
      <c r="L108" s="28"/>
    </row>
    <row r="109" spans="2:12" s="1" customFormat="1" ht="16.5" customHeight="1">
      <c r="B109" s="28"/>
      <c r="E109" s="192" t="str">
        <f>E9</f>
        <v>4347b - Vedlejší rozpočtové náklady</v>
      </c>
      <c r="F109" s="194"/>
      <c r="G109" s="194"/>
      <c r="H109" s="194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3" t="s">
        <v>20</v>
      </c>
      <c r="F111" s="21" t="str">
        <f>F12</f>
        <v xml:space="preserve"> </v>
      </c>
      <c r="I111" s="23" t="s">
        <v>22</v>
      </c>
      <c r="J111" s="48" t="str">
        <f>IF(J12="","",J12)</f>
        <v/>
      </c>
      <c r="L111" s="28"/>
    </row>
    <row r="112" spans="2:12" s="1" customFormat="1" ht="6.95" customHeight="1">
      <c r="B112" s="28"/>
      <c r="L112" s="28"/>
    </row>
    <row r="113" spans="2:65" s="1" customFormat="1" ht="15.2" customHeight="1">
      <c r="B113" s="28"/>
      <c r="C113" s="23" t="s">
        <v>23</v>
      </c>
      <c r="F113" s="21" t="str">
        <f>E15</f>
        <v xml:space="preserve"> </v>
      </c>
      <c r="I113" s="23" t="s">
        <v>27</v>
      </c>
      <c r="J113" s="26" t="str">
        <f>E21</f>
        <v xml:space="preserve"> </v>
      </c>
      <c r="L113" s="28"/>
    </row>
    <row r="114" spans="2:65" s="1" customFormat="1" ht="15.2" customHeight="1">
      <c r="B114" s="28"/>
      <c r="C114" s="23" t="s">
        <v>26</v>
      </c>
      <c r="F114" s="21" t="str">
        <f>IF(E18="","",E18)</f>
        <v/>
      </c>
      <c r="I114" s="23" t="s">
        <v>29</v>
      </c>
      <c r="J114" s="26"/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8"/>
      <c r="C116" s="109" t="s">
        <v>99</v>
      </c>
      <c r="D116" s="110" t="s">
        <v>56</v>
      </c>
      <c r="E116" s="110" t="s">
        <v>52</v>
      </c>
      <c r="F116" s="110" t="s">
        <v>53</v>
      </c>
      <c r="G116" s="110" t="s">
        <v>100</v>
      </c>
      <c r="H116" s="110" t="s">
        <v>101</v>
      </c>
      <c r="I116" s="110" t="s">
        <v>102</v>
      </c>
      <c r="J116" s="111" t="s">
        <v>90</v>
      </c>
      <c r="K116" s="112" t="s">
        <v>103</v>
      </c>
      <c r="L116" s="108"/>
      <c r="M116" s="55" t="s">
        <v>1</v>
      </c>
      <c r="N116" s="56" t="s">
        <v>35</v>
      </c>
      <c r="O116" s="56" t="s">
        <v>104</v>
      </c>
      <c r="P116" s="56" t="s">
        <v>105</v>
      </c>
      <c r="Q116" s="56" t="s">
        <v>106</v>
      </c>
      <c r="R116" s="56" t="s">
        <v>107</v>
      </c>
      <c r="S116" s="56" t="s">
        <v>108</v>
      </c>
      <c r="T116" s="57" t="s">
        <v>109</v>
      </c>
    </row>
    <row r="117" spans="2:65" s="1" customFormat="1" ht="22.9" customHeight="1">
      <c r="B117" s="28"/>
      <c r="C117" s="60" t="s">
        <v>110</v>
      </c>
      <c r="J117" s="113">
        <f>BK117</f>
        <v>0</v>
      </c>
      <c r="L117" s="28"/>
      <c r="M117" s="58"/>
      <c r="N117" s="49"/>
      <c r="O117" s="49"/>
      <c r="P117" s="114">
        <f>P118</f>
        <v>0</v>
      </c>
      <c r="Q117" s="49"/>
      <c r="R117" s="114">
        <f>R118</f>
        <v>0</v>
      </c>
      <c r="S117" s="49"/>
      <c r="T117" s="115">
        <f>T118</f>
        <v>0</v>
      </c>
      <c r="AT117" s="13" t="s">
        <v>70</v>
      </c>
      <c r="AU117" s="13" t="s">
        <v>92</v>
      </c>
      <c r="BK117" s="116">
        <f>BK118</f>
        <v>0</v>
      </c>
    </row>
    <row r="118" spans="2:65" s="11" customFormat="1" ht="25.9" customHeight="1">
      <c r="B118" s="117"/>
      <c r="D118" s="118" t="s">
        <v>70</v>
      </c>
      <c r="E118" s="119" t="s">
        <v>154</v>
      </c>
      <c r="F118" s="119" t="s">
        <v>83</v>
      </c>
      <c r="I118" s="120"/>
      <c r="J118" s="121">
        <f>BK118</f>
        <v>0</v>
      </c>
      <c r="L118" s="117"/>
      <c r="M118" s="122"/>
      <c r="P118" s="123">
        <f>SUM(P119:P137)</f>
        <v>0</v>
      </c>
      <c r="R118" s="123">
        <f>SUM(R119:R137)</f>
        <v>0</v>
      </c>
      <c r="T118" s="124">
        <f>SUM(T119:T137)</f>
        <v>0</v>
      </c>
      <c r="AR118" s="118" t="s">
        <v>146</v>
      </c>
      <c r="AT118" s="125" t="s">
        <v>70</v>
      </c>
      <c r="AU118" s="125" t="s">
        <v>71</v>
      </c>
      <c r="AY118" s="118" t="s">
        <v>113</v>
      </c>
      <c r="BK118" s="126">
        <f>SUM(BK119:BK137)</f>
        <v>0</v>
      </c>
    </row>
    <row r="119" spans="2:65" s="1" customFormat="1" ht="16.5" customHeight="1">
      <c r="B119" s="129"/>
      <c r="C119" s="130" t="s">
        <v>79</v>
      </c>
      <c r="D119" s="130" t="s">
        <v>116</v>
      </c>
      <c r="E119" s="131" t="s">
        <v>155</v>
      </c>
      <c r="F119" s="132" t="s">
        <v>156</v>
      </c>
      <c r="G119" s="133" t="s">
        <v>119</v>
      </c>
      <c r="H119" s="134">
        <v>1</v>
      </c>
      <c r="I119" s="135"/>
      <c r="J119" s="136">
        <f>ROUND(I119*H119,2)</f>
        <v>0</v>
      </c>
      <c r="K119" s="137"/>
      <c r="L119" s="28"/>
      <c r="M119" s="138" t="s">
        <v>1</v>
      </c>
      <c r="N119" s="139" t="s">
        <v>36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120</v>
      </c>
      <c r="AT119" s="142" t="s">
        <v>116</v>
      </c>
      <c r="AU119" s="142" t="s">
        <v>79</v>
      </c>
      <c r="AY119" s="13" t="s">
        <v>113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3" t="s">
        <v>79</v>
      </c>
      <c r="BK119" s="143">
        <f>ROUND(I119*H119,2)</f>
        <v>0</v>
      </c>
      <c r="BL119" s="13" t="s">
        <v>120</v>
      </c>
      <c r="BM119" s="142" t="s">
        <v>157</v>
      </c>
    </row>
    <row r="120" spans="2:65" s="1" customFormat="1" ht="16.5" customHeight="1">
      <c r="B120" s="129"/>
      <c r="C120" s="130" t="s">
        <v>81</v>
      </c>
      <c r="D120" s="130" t="s">
        <v>116</v>
      </c>
      <c r="E120" s="131" t="s">
        <v>158</v>
      </c>
      <c r="F120" s="132" t="s">
        <v>159</v>
      </c>
      <c r="G120" s="133" t="s">
        <v>119</v>
      </c>
      <c r="H120" s="134">
        <v>1</v>
      </c>
      <c r="I120" s="135"/>
      <c r="J120" s="136">
        <f>ROUND(I120*H120,2)</f>
        <v>0</v>
      </c>
      <c r="K120" s="137"/>
      <c r="L120" s="28"/>
      <c r="M120" s="138" t="s">
        <v>1</v>
      </c>
      <c r="N120" s="139" t="s">
        <v>36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120</v>
      </c>
      <c r="AT120" s="142" t="s">
        <v>116</v>
      </c>
      <c r="AU120" s="142" t="s">
        <v>79</v>
      </c>
      <c r="AY120" s="13" t="s">
        <v>113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3" t="s">
        <v>79</v>
      </c>
      <c r="BK120" s="143">
        <f>ROUND(I120*H120,2)</f>
        <v>0</v>
      </c>
      <c r="BL120" s="13" t="s">
        <v>120</v>
      </c>
      <c r="BM120" s="142" t="s">
        <v>160</v>
      </c>
    </row>
    <row r="121" spans="2:65" s="1" customFormat="1" ht="68.25">
      <c r="B121" s="28"/>
      <c r="D121" s="144" t="s">
        <v>122</v>
      </c>
      <c r="F121" s="145" t="s">
        <v>161</v>
      </c>
      <c r="I121" s="146"/>
      <c r="L121" s="28"/>
      <c r="M121" s="147"/>
      <c r="T121" s="52"/>
      <c r="AT121" s="13" t="s">
        <v>122</v>
      </c>
      <c r="AU121" s="13" t="s">
        <v>79</v>
      </c>
    </row>
    <row r="122" spans="2:65" s="1" customFormat="1" ht="16.5" customHeight="1">
      <c r="B122" s="129"/>
      <c r="C122" s="130" t="s">
        <v>134</v>
      </c>
      <c r="D122" s="130" t="s">
        <v>116</v>
      </c>
      <c r="E122" s="131" t="s">
        <v>162</v>
      </c>
      <c r="F122" s="132" t="s">
        <v>163</v>
      </c>
      <c r="G122" s="133" t="s">
        <v>119</v>
      </c>
      <c r="H122" s="134">
        <v>1</v>
      </c>
      <c r="I122" s="135"/>
      <c r="J122" s="136">
        <f>ROUND(I122*H122,2)</f>
        <v>0</v>
      </c>
      <c r="K122" s="137"/>
      <c r="L122" s="28"/>
      <c r="M122" s="138" t="s">
        <v>1</v>
      </c>
      <c r="N122" s="139" t="s">
        <v>36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120</v>
      </c>
      <c r="AT122" s="142" t="s">
        <v>116</v>
      </c>
      <c r="AU122" s="142" t="s">
        <v>79</v>
      </c>
      <c r="AY122" s="13" t="s">
        <v>113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3" t="s">
        <v>79</v>
      </c>
      <c r="BK122" s="143">
        <f>ROUND(I122*H122,2)</f>
        <v>0</v>
      </c>
      <c r="BL122" s="13" t="s">
        <v>120</v>
      </c>
      <c r="BM122" s="142" t="s">
        <v>164</v>
      </c>
    </row>
    <row r="123" spans="2:65" s="1" customFormat="1" ht="19.5">
      <c r="B123" s="28"/>
      <c r="D123" s="144" t="s">
        <v>122</v>
      </c>
      <c r="F123" s="145" t="s">
        <v>165</v>
      </c>
      <c r="I123" s="146"/>
      <c r="L123" s="28"/>
      <c r="M123" s="147"/>
      <c r="T123" s="52"/>
      <c r="AT123" s="13" t="s">
        <v>122</v>
      </c>
      <c r="AU123" s="13" t="s">
        <v>79</v>
      </c>
    </row>
    <row r="124" spans="2:65" s="1" customFormat="1" ht="16.5" customHeight="1">
      <c r="B124" s="129"/>
      <c r="C124" s="130" t="s">
        <v>120</v>
      </c>
      <c r="D124" s="130" t="s">
        <v>116</v>
      </c>
      <c r="E124" s="131" t="s">
        <v>166</v>
      </c>
      <c r="F124" s="132" t="s">
        <v>167</v>
      </c>
      <c r="G124" s="133" t="s">
        <v>119</v>
      </c>
      <c r="H124" s="134">
        <v>1</v>
      </c>
      <c r="I124" s="135"/>
      <c r="J124" s="136">
        <f>ROUND(I124*H124,2)</f>
        <v>0</v>
      </c>
      <c r="K124" s="137"/>
      <c r="L124" s="28"/>
      <c r="M124" s="138" t="s">
        <v>1</v>
      </c>
      <c r="N124" s="139" t="s">
        <v>36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120</v>
      </c>
      <c r="AT124" s="142" t="s">
        <v>116</v>
      </c>
      <c r="AU124" s="142" t="s">
        <v>79</v>
      </c>
      <c r="AY124" s="13" t="s">
        <v>113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3" t="s">
        <v>79</v>
      </c>
      <c r="BK124" s="143">
        <f>ROUND(I124*H124,2)</f>
        <v>0</v>
      </c>
      <c r="BL124" s="13" t="s">
        <v>120</v>
      </c>
      <c r="BM124" s="142" t="s">
        <v>168</v>
      </c>
    </row>
    <row r="125" spans="2:65" s="1" customFormat="1" ht="29.25">
      <c r="B125" s="28"/>
      <c r="D125" s="144" t="s">
        <v>122</v>
      </c>
      <c r="F125" s="145" t="s">
        <v>169</v>
      </c>
      <c r="I125" s="146"/>
      <c r="L125" s="28"/>
      <c r="M125" s="147"/>
      <c r="T125" s="52"/>
      <c r="AT125" s="13" t="s">
        <v>122</v>
      </c>
      <c r="AU125" s="13" t="s">
        <v>79</v>
      </c>
    </row>
    <row r="126" spans="2:65" s="1" customFormat="1" ht="16.5" customHeight="1">
      <c r="B126" s="129"/>
      <c r="C126" s="130" t="s">
        <v>146</v>
      </c>
      <c r="D126" s="130" t="s">
        <v>116</v>
      </c>
      <c r="E126" s="131" t="s">
        <v>170</v>
      </c>
      <c r="F126" s="132" t="s">
        <v>171</v>
      </c>
      <c r="G126" s="133" t="s">
        <v>119</v>
      </c>
      <c r="H126" s="134">
        <v>1</v>
      </c>
      <c r="I126" s="135"/>
      <c r="J126" s="136">
        <f>ROUND(I126*H126,2)</f>
        <v>0</v>
      </c>
      <c r="K126" s="137"/>
      <c r="L126" s="28"/>
      <c r="M126" s="138" t="s">
        <v>1</v>
      </c>
      <c r="N126" s="139" t="s">
        <v>36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120</v>
      </c>
      <c r="AT126" s="142" t="s">
        <v>116</v>
      </c>
      <c r="AU126" s="142" t="s">
        <v>79</v>
      </c>
      <c r="AY126" s="13" t="s">
        <v>113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3" t="s">
        <v>79</v>
      </c>
      <c r="BK126" s="143">
        <f>ROUND(I126*H126,2)</f>
        <v>0</v>
      </c>
      <c r="BL126" s="13" t="s">
        <v>120</v>
      </c>
      <c r="BM126" s="142" t="s">
        <v>172</v>
      </c>
    </row>
    <row r="127" spans="2:65" s="1" customFormat="1" ht="19.5">
      <c r="B127" s="28"/>
      <c r="D127" s="144" t="s">
        <v>122</v>
      </c>
      <c r="F127" s="145" t="s">
        <v>173</v>
      </c>
      <c r="I127" s="146"/>
      <c r="L127" s="28"/>
      <c r="M127" s="147"/>
      <c r="T127" s="52"/>
      <c r="AT127" s="13" t="s">
        <v>122</v>
      </c>
      <c r="AU127" s="13" t="s">
        <v>79</v>
      </c>
    </row>
    <row r="128" spans="2:65" s="1" customFormat="1" ht="16.5" customHeight="1">
      <c r="B128" s="129"/>
      <c r="C128" s="130" t="s">
        <v>174</v>
      </c>
      <c r="D128" s="130" t="s">
        <v>116</v>
      </c>
      <c r="E128" s="131" t="s">
        <v>175</v>
      </c>
      <c r="F128" s="132" t="s">
        <v>176</v>
      </c>
      <c r="G128" s="133" t="s">
        <v>119</v>
      </c>
      <c r="H128" s="134">
        <v>1</v>
      </c>
      <c r="I128" s="135"/>
      <c r="J128" s="136">
        <f>ROUND(I128*H128,2)</f>
        <v>0</v>
      </c>
      <c r="K128" s="137"/>
      <c r="L128" s="28"/>
      <c r="M128" s="138" t="s">
        <v>1</v>
      </c>
      <c r="N128" s="139" t="s">
        <v>36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120</v>
      </c>
      <c r="AT128" s="142" t="s">
        <v>116</v>
      </c>
      <c r="AU128" s="142" t="s">
        <v>79</v>
      </c>
      <c r="AY128" s="13" t="s">
        <v>113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3" t="s">
        <v>79</v>
      </c>
      <c r="BK128" s="143">
        <f>ROUND(I128*H128,2)</f>
        <v>0</v>
      </c>
      <c r="BL128" s="13" t="s">
        <v>120</v>
      </c>
      <c r="BM128" s="142" t="s">
        <v>177</v>
      </c>
    </row>
    <row r="129" spans="2:65" s="1" customFormat="1" ht="16.5" customHeight="1">
      <c r="B129" s="129"/>
      <c r="C129" s="130" t="s">
        <v>178</v>
      </c>
      <c r="D129" s="130" t="s">
        <v>116</v>
      </c>
      <c r="E129" s="131" t="s">
        <v>179</v>
      </c>
      <c r="F129" s="132" t="s">
        <v>180</v>
      </c>
      <c r="G129" s="133" t="s">
        <v>119</v>
      </c>
      <c r="H129" s="134">
        <v>1</v>
      </c>
      <c r="I129" s="135"/>
      <c r="J129" s="136">
        <f>ROUND(I129*H129,2)</f>
        <v>0</v>
      </c>
      <c r="K129" s="137"/>
      <c r="L129" s="28"/>
      <c r="M129" s="138" t="s">
        <v>1</v>
      </c>
      <c r="N129" s="139" t="s">
        <v>36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120</v>
      </c>
      <c r="AT129" s="142" t="s">
        <v>116</v>
      </c>
      <c r="AU129" s="142" t="s">
        <v>79</v>
      </c>
      <c r="AY129" s="13" t="s">
        <v>113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3" t="s">
        <v>79</v>
      </c>
      <c r="BK129" s="143">
        <f>ROUND(I129*H129,2)</f>
        <v>0</v>
      </c>
      <c r="BL129" s="13" t="s">
        <v>120</v>
      </c>
      <c r="BM129" s="142" t="s">
        <v>181</v>
      </c>
    </row>
    <row r="130" spans="2:65" s="1" customFormat="1" ht="29.25">
      <c r="B130" s="28"/>
      <c r="D130" s="144" t="s">
        <v>122</v>
      </c>
      <c r="F130" s="145" t="s">
        <v>182</v>
      </c>
      <c r="I130" s="146"/>
      <c r="L130" s="28"/>
      <c r="M130" s="147"/>
      <c r="T130" s="52"/>
      <c r="AT130" s="13" t="s">
        <v>122</v>
      </c>
      <c r="AU130" s="13" t="s">
        <v>79</v>
      </c>
    </row>
    <row r="131" spans="2:65" s="1" customFormat="1" ht="16.5" customHeight="1">
      <c r="B131" s="129"/>
      <c r="C131" s="130" t="s">
        <v>183</v>
      </c>
      <c r="D131" s="130" t="s">
        <v>116</v>
      </c>
      <c r="E131" s="131" t="s">
        <v>184</v>
      </c>
      <c r="F131" s="132" t="s">
        <v>185</v>
      </c>
      <c r="G131" s="133" t="s">
        <v>119</v>
      </c>
      <c r="H131" s="134">
        <v>1</v>
      </c>
      <c r="I131" s="135"/>
      <c r="J131" s="136">
        <f t="shared" ref="J131:J137" si="0">ROUND(I131*H131,2)</f>
        <v>0</v>
      </c>
      <c r="K131" s="137"/>
      <c r="L131" s="28"/>
      <c r="M131" s="138" t="s">
        <v>1</v>
      </c>
      <c r="N131" s="139" t="s">
        <v>36</v>
      </c>
      <c r="P131" s="140">
        <f t="shared" ref="P131:P137" si="1">O131*H131</f>
        <v>0</v>
      </c>
      <c r="Q131" s="140">
        <v>0</v>
      </c>
      <c r="R131" s="140">
        <f t="shared" ref="R131:R137" si="2">Q131*H131</f>
        <v>0</v>
      </c>
      <c r="S131" s="140">
        <v>0</v>
      </c>
      <c r="T131" s="141">
        <f t="shared" ref="T131:T137" si="3">S131*H131</f>
        <v>0</v>
      </c>
      <c r="AR131" s="142" t="s">
        <v>120</v>
      </c>
      <c r="AT131" s="142" t="s">
        <v>116</v>
      </c>
      <c r="AU131" s="142" t="s">
        <v>79</v>
      </c>
      <c r="AY131" s="13" t="s">
        <v>113</v>
      </c>
      <c r="BE131" s="143">
        <f t="shared" ref="BE131:BE137" si="4">IF(N131="základní",J131,0)</f>
        <v>0</v>
      </c>
      <c r="BF131" s="143">
        <f t="shared" ref="BF131:BF137" si="5">IF(N131="snížená",J131,0)</f>
        <v>0</v>
      </c>
      <c r="BG131" s="143">
        <f t="shared" ref="BG131:BG137" si="6">IF(N131="zákl. přenesená",J131,0)</f>
        <v>0</v>
      </c>
      <c r="BH131" s="143">
        <f t="shared" ref="BH131:BH137" si="7">IF(N131="sníž. přenesená",J131,0)</f>
        <v>0</v>
      </c>
      <c r="BI131" s="143">
        <f t="shared" ref="BI131:BI137" si="8">IF(N131="nulová",J131,0)</f>
        <v>0</v>
      </c>
      <c r="BJ131" s="13" t="s">
        <v>79</v>
      </c>
      <c r="BK131" s="143">
        <f t="shared" ref="BK131:BK137" si="9">ROUND(I131*H131,2)</f>
        <v>0</v>
      </c>
      <c r="BL131" s="13" t="s">
        <v>120</v>
      </c>
      <c r="BM131" s="142" t="s">
        <v>186</v>
      </c>
    </row>
    <row r="132" spans="2:65" s="1" customFormat="1" ht="16.5" customHeight="1">
      <c r="B132" s="129"/>
      <c r="C132" s="130" t="s">
        <v>114</v>
      </c>
      <c r="D132" s="130" t="s">
        <v>116</v>
      </c>
      <c r="E132" s="131" t="s">
        <v>187</v>
      </c>
      <c r="F132" s="132" t="s">
        <v>188</v>
      </c>
      <c r="G132" s="133" t="s">
        <v>119</v>
      </c>
      <c r="H132" s="134">
        <v>1</v>
      </c>
      <c r="I132" s="135"/>
      <c r="J132" s="136">
        <f t="shared" si="0"/>
        <v>0</v>
      </c>
      <c r="K132" s="137"/>
      <c r="L132" s="28"/>
      <c r="M132" s="138" t="s">
        <v>1</v>
      </c>
      <c r="N132" s="139" t="s">
        <v>36</v>
      </c>
      <c r="P132" s="140">
        <f t="shared" si="1"/>
        <v>0</v>
      </c>
      <c r="Q132" s="140">
        <v>0</v>
      </c>
      <c r="R132" s="140">
        <f t="shared" si="2"/>
        <v>0</v>
      </c>
      <c r="S132" s="140">
        <v>0</v>
      </c>
      <c r="T132" s="141">
        <f t="shared" si="3"/>
        <v>0</v>
      </c>
      <c r="AR132" s="142" t="s">
        <v>120</v>
      </c>
      <c r="AT132" s="142" t="s">
        <v>116</v>
      </c>
      <c r="AU132" s="142" t="s">
        <v>79</v>
      </c>
      <c r="AY132" s="13" t="s">
        <v>113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3" t="s">
        <v>79</v>
      </c>
      <c r="BK132" s="143">
        <f t="shared" si="9"/>
        <v>0</v>
      </c>
      <c r="BL132" s="13" t="s">
        <v>120</v>
      </c>
      <c r="BM132" s="142" t="s">
        <v>189</v>
      </c>
    </row>
    <row r="133" spans="2:65" s="1" customFormat="1" ht="16.5" customHeight="1">
      <c r="B133" s="129"/>
      <c r="C133" s="130" t="s">
        <v>190</v>
      </c>
      <c r="D133" s="130" t="s">
        <v>116</v>
      </c>
      <c r="E133" s="131" t="s">
        <v>191</v>
      </c>
      <c r="F133" s="132" t="s">
        <v>192</v>
      </c>
      <c r="G133" s="133" t="s">
        <v>119</v>
      </c>
      <c r="H133" s="134">
        <v>1</v>
      </c>
      <c r="I133" s="135"/>
      <c r="J133" s="136">
        <f t="shared" si="0"/>
        <v>0</v>
      </c>
      <c r="K133" s="137"/>
      <c r="L133" s="28"/>
      <c r="M133" s="138" t="s">
        <v>1</v>
      </c>
      <c r="N133" s="139" t="s">
        <v>36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120</v>
      </c>
      <c r="AT133" s="142" t="s">
        <v>116</v>
      </c>
      <c r="AU133" s="142" t="s">
        <v>79</v>
      </c>
      <c r="AY133" s="13" t="s">
        <v>113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3" t="s">
        <v>79</v>
      </c>
      <c r="BK133" s="143">
        <f t="shared" si="9"/>
        <v>0</v>
      </c>
      <c r="BL133" s="13" t="s">
        <v>120</v>
      </c>
      <c r="BM133" s="142" t="s">
        <v>193</v>
      </c>
    </row>
    <row r="134" spans="2:65" s="1" customFormat="1" ht="16.5" customHeight="1">
      <c r="B134" s="129"/>
      <c r="C134" s="130" t="s">
        <v>194</v>
      </c>
      <c r="D134" s="130" t="s">
        <v>116</v>
      </c>
      <c r="E134" s="131" t="s">
        <v>195</v>
      </c>
      <c r="F134" s="132" t="s">
        <v>196</v>
      </c>
      <c r="G134" s="133" t="s">
        <v>119</v>
      </c>
      <c r="H134" s="134">
        <v>1</v>
      </c>
      <c r="I134" s="135"/>
      <c r="J134" s="136">
        <f t="shared" si="0"/>
        <v>0</v>
      </c>
      <c r="K134" s="137"/>
      <c r="L134" s="28"/>
      <c r="M134" s="138" t="s">
        <v>1</v>
      </c>
      <c r="N134" s="139" t="s">
        <v>36</v>
      </c>
      <c r="P134" s="140">
        <f t="shared" si="1"/>
        <v>0</v>
      </c>
      <c r="Q134" s="140">
        <v>0</v>
      </c>
      <c r="R134" s="140">
        <f t="shared" si="2"/>
        <v>0</v>
      </c>
      <c r="S134" s="140">
        <v>0</v>
      </c>
      <c r="T134" s="141">
        <f t="shared" si="3"/>
        <v>0</v>
      </c>
      <c r="AR134" s="142" t="s">
        <v>120</v>
      </c>
      <c r="AT134" s="142" t="s">
        <v>116</v>
      </c>
      <c r="AU134" s="142" t="s">
        <v>79</v>
      </c>
      <c r="AY134" s="13" t="s">
        <v>113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3" t="s">
        <v>79</v>
      </c>
      <c r="BK134" s="143">
        <f t="shared" si="9"/>
        <v>0</v>
      </c>
      <c r="BL134" s="13" t="s">
        <v>120</v>
      </c>
      <c r="BM134" s="142" t="s">
        <v>197</v>
      </c>
    </row>
    <row r="135" spans="2:65" s="1" customFormat="1" ht="16.5" customHeight="1">
      <c r="B135" s="129"/>
      <c r="C135" s="130" t="s">
        <v>8</v>
      </c>
      <c r="D135" s="130" t="s">
        <v>116</v>
      </c>
      <c r="E135" s="131" t="s">
        <v>198</v>
      </c>
      <c r="F135" s="132" t="s">
        <v>199</v>
      </c>
      <c r="G135" s="133" t="s">
        <v>119</v>
      </c>
      <c r="H135" s="134">
        <v>1</v>
      </c>
      <c r="I135" s="135"/>
      <c r="J135" s="136">
        <f t="shared" si="0"/>
        <v>0</v>
      </c>
      <c r="K135" s="137"/>
      <c r="L135" s="28"/>
      <c r="M135" s="138" t="s">
        <v>1</v>
      </c>
      <c r="N135" s="139" t="s">
        <v>36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120</v>
      </c>
      <c r="AT135" s="142" t="s">
        <v>116</v>
      </c>
      <c r="AU135" s="142" t="s">
        <v>79</v>
      </c>
      <c r="AY135" s="13" t="s">
        <v>113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3" t="s">
        <v>79</v>
      </c>
      <c r="BK135" s="143">
        <f t="shared" si="9"/>
        <v>0</v>
      </c>
      <c r="BL135" s="13" t="s">
        <v>120</v>
      </c>
      <c r="BM135" s="142" t="s">
        <v>200</v>
      </c>
    </row>
    <row r="136" spans="2:65" s="1" customFormat="1" ht="21.75" customHeight="1">
      <c r="B136" s="129"/>
      <c r="C136" s="130" t="s">
        <v>201</v>
      </c>
      <c r="D136" s="130" t="s">
        <v>116</v>
      </c>
      <c r="E136" s="131" t="s">
        <v>202</v>
      </c>
      <c r="F136" s="132" t="s">
        <v>203</v>
      </c>
      <c r="G136" s="133" t="s">
        <v>119</v>
      </c>
      <c r="H136" s="134">
        <v>1</v>
      </c>
      <c r="I136" s="135"/>
      <c r="J136" s="136">
        <f t="shared" si="0"/>
        <v>0</v>
      </c>
      <c r="K136" s="137"/>
      <c r="L136" s="28"/>
      <c r="M136" s="138" t="s">
        <v>1</v>
      </c>
      <c r="N136" s="139" t="s">
        <v>36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120</v>
      </c>
      <c r="AT136" s="142" t="s">
        <v>116</v>
      </c>
      <c r="AU136" s="142" t="s">
        <v>79</v>
      </c>
      <c r="AY136" s="13" t="s">
        <v>113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3" t="s">
        <v>79</v>
      </c>
      <c r="BK136" s="143">
        <f t="shared" si="9"/>
        <v>0</v>
      </c>
      <c r="BL136" s="13" t="s">
        <v>120</v>
      </c>
      <c r="BM136" s="142" t="s">
        <v>204</v>
      </c>
    </row>
    <row r="137" spans="2:65" s="1" customFormat="1" ht="33" customHeight="1">
      <c r="B137" s="129"/>
      <c r="C137" s="130" t="s">
        <v>205</v>
      </c>
      <c r="D137" s="130" t="s">
        <v>116</v>
      </c>
      <c r="E137" s="131" t="s">
        <v>206</v>
      </c>
      <c r="F137" s="132" t="s">
        <v>207</v>
      </c>
      <c r="G137" s="133" t="s">
        <v>119</v>
      </c>
      <c r="H137" s="134">
        <v>1</v>
      </c>
      <c r="I137" s="135"/>
      <c r="J137" s="136">
        <f t="shared" si="0"/>
        <v>0</v>
      </c>
      <c r="K137" s="137"/>
      <c r="L137" s="28"/>
      <c r="M137" s="151" t="s">
        <v>1</v>
      </c>
      <c r="N137" s="152" t="s">
        <v>36</v>
      </c>
      <c r="O137" s="149"/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AR137" s="142" t="s">
        <v>120</v>
      </c>
      <c r="AT137" s="142" t="s">
        <v>116</v>
      </c>
      <c r="AU137" s="142" t="s">
        <v>79</v>
      </c>
      <c r="AY137" s="13" t="s">
        <v>113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3" t="s">
        <v>79</v>
      </c>
      <c r="BK137" s="143">
        <f t="shared" si="9"/>
        <v>0</v>
      </c>
      <c r="BL137" s="13" t="s">
        <v>120</v>
      </c>
      <c r="BM137" s="142" t="s">
        <v>208</v>
      </c>
    </row>
    <row r="138" spans="2:65" s="1" customFormat="1" ht="6.95" customHeight="1"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28"/>
    </row>
  </sheetData>
  <autoFilter ref="C116:K137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8" ma:contentTypeDescription="Create a new document." ma:contentTypeScope="" ma:versionID="dce1ed23ea0559f424e2a9383a1b34bc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9de83f86bf72aef4cb4ba71263dbd44f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43F210-4E64-4362-AE7F-EE36E4B41D48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customXml/itemProps2.xml><?xml version="1.0" encoding="utf-8"?>
<ds:datastoreItem xmlns:ds="http://schemas.openxmlformats.org/officeDocument/2006/customXml" ds:itemID="{C3A17BF7-8285-4A55-8075-F8B06A2F9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67BB1F-25F6-4CDA-91BA-656BF0F887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4347a - Stavební objekt</vt:lpstr>
      <vt:lpstr>4347b - Vedlejší rozpočto...</vt:lpstr>
      <vt:lpstr>'4347a - Stavební objekt'!Názvy_tisku</vt:lpstr>
      <vt:lpstr>'4347b - Vedlejší rozpočto...'!Názvy_tisku</vt:lpstr>
      <vt:lpstr>'Rekapitulace stavby'!Názvy_tisku</vt:lpstr>
      <vt:lpstr>'4347a - Stavební objekt'!Oblast_tisku</vt:lpstr>
      <vt:lpstr>'4347b - Vedlejší rozpočto...'!Oblast_tisku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Vondrášková Eva</dc:creator>
  <cp:keywords/>
  <dc:description/>
  <cp:lastModifiedBy>Schindler Jiří</cp:lastModifiedBy>
  <cp:revision/>
  <dcterms:created xsi:type="dcterms:W3CDTF">2024-04-08T10:49:46Z</dcterms:created>
  <dcterms:modified xsi:type="dcterms:W3CDTF">2025-04-02T07:29:04Z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30362158-9f71-4deb-88a3-542ccd8037e6</vt:lpwstr>
  </property>
  <property fmtid="{D5CDD505-2E9C-101B-9397-08002B2CF9AE}" pid="4" name="Order">
    <vt:r8>17874700</vt:r8>
  </property>
  <property fmtid="{D5CDD505-2E9C-101B-9397-08002B2CF9AE}" pid="5" name="Jáchym-Záměr">
    <vt:lpwstr>, </vt:lpwstr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